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65" yWindow="1725" windowWidth="19440" windowHeight="12180" tabRatio="500" activeTab="0"/>
  </bookViews>
  <sheets>
    <sheet name="Oct57-Feb58.csv" sheetId="1" r:id="rId1"/>
  </sheets>
  <definedNames/>
  <calcPr fullCalcOnLoad="1"/>
</workbook>
</file>

<file path=xl/sharedStrings.xml><?xml version="1.0" encoding="utf-8"?>
<sst xmlns="http://schemas.openxmlformats.org/spreadsheetml/2006/main" count="1242" uniqueCount="689">
  <si>
    <t>[The Mill, Pwllheli, whose well was immortalised by Cynan in his poem Mab y Bwthyn]</t>
  </si>
  <si>
    <t>Y Felin, Pwllheli, anfarwolwyd ei ffynnon gan Cynan yn ei bryddest Mab y Bwthyn.</t>
  </si>
  <si>
    <t>gch11501</t>
  </si>
  <si>
    <t>vtls003369662</t>
  </si>
  <si>
    <t>[The story of Sioni Winiwns]</t>
  </si>
  <si>
    <t>Hanes Sioni Winiwns.</t>
  </si>
  <si>
    <t>gch11502</t>
  </si>
  <si>
    <t>gch11503</t>
  </si>
  <si>
    <t>gch11504</t>
  </si>
  <si>
    <t>gch13342</t>
  </si>
  <si>
    <t>vtls003369663</t>
  </si>
  <si>
    <t>[The history of Penrefoelas Mill]</t>
  </si>
  <si>
    <t>Hanes Melin Pentrefoelas.</t>
  </si>
  <si>
    <t>gch11505</t>
  </si>
  <si>
    <t>gch11506</t>
  </si>
  <si>
    <t>gch11507</t>
  </si>
  <si>
    <t>gch13343</t>
  </si>
  <si>
    <t>vtls003369664</t>
  </si>
  <si>
    <t>[Roy leaves for Montgomery]</t>
  </si>
  <si>
    <t>Roy yn gadael am Drefaldwyn.</t>
  </si>
  <si>
    <t>gch11508</t>
  </si>
  <si>
    <t>gch13344</t>
  </si>
  <si>
    <t>gch13345</t>
  </si>
  <si>
    <t>gch13346</t>
  </si>
  <si>
    <t>vtls003369665</t>
  </si>
  <si>
    <t>[An advertising supplement for Williams &amp; Jones, electrical appliance retailers, Pwllheli]</t>
  </si>
  <si>
    <t>Atodiad hysbysebu i Williams a Jones, gwerthwyr cyfarpar trydanol, Pwllheli.</t>
  </si>
  <si>
    <t>gch11509</t>
  </si>
  <si>
    <t>gch11510</t>
  </si>
  <si>
    <t>gch11511</t>
  </si>
  <si>
    <t>gch11512</t>
  </si>
  <si>
    <t>gch11513</t>
  </si>
  <si>
    <t>vtls003369666</t>
  </si>
  <si>
    <t>[Public meeting about the proposal to construct a nuclear power station at Trawsfynydd]</t>
  </si>
  <si>
    <t>Hanes yr ymchwiliad cyhoeddus i sefydlu pwerdy niwclear Trawsfynydd.</t>
  </si>
  <si>
    <t>gch11514</t>
  </si>
  <si>
    <t>gch13347</t>
  </si>
  <si>
    <t>gch13348</t>
  </si>
  <si>
    <t>vtls003376440</t>
  </si>
  <si>
    <t>[Dairy Queen of Britain, Mona Griffiths with neighbours in her home village of Sarnau near Bala]</t>
  </si>
  <si>
    <t>Mona Griffiths, Brenhines Laeth Prydain gyda'i chymdogion yn Sarnau ger y Bala, ei phentref genedigol.</t>
  </si>
  <si>
    <t>gch13243</t>
  </si>
  <si>
    <t>[Christmas in the Orthopaedic hospital at Gobowen]</t>
  </si>
  <si>
    <t>Nadolig yn yr ysbyty Orthopedig yng Ngobowen.</t>
  </si>
  <si>
    <t>gch11478</t>
  </si>
  <si>
    <t>gch11479</t>
  </si>
  <si>
    <t>gch11480</t>
  </si>
  <si>
    <t>vtls003369655</t>
  </si>
  <si>
    <t>[Christmas Parties at Broughton and West Felton]</t>
  </si>
  <si>
    <t>Partion Nadolig yn Broughton ac West Felton.</t>
  </si>
  <si>
    <t>gch11481</t>
  </si>
  <si>
    <t>gch11483</t>
  </si>
  <si>
    <t>vtls003369656</t>
  </si>
  <si>
    <t>[A meeting held by the Birmingham Welsh to discuss the plan to invite people from the city to move to Wales]</t>
  </si>
  <si>
    <t>Cyfarfod gan Gymry Birmingham yn trafod y cynllun i wahodd rhai o bobl y ddinas i ymgartrefu yng Nghymru.</t>
  </si>
  <si>
    <t>gch11484</t>
  </si>
  <si>
    <t>gch11485</t>
  </si>
  <si>
    <t>gch11486</t>
  </si>
  <si>
    <t>gch11487</t>
  </si>
  <si>
    <t>gch11488</t>
  </si>
  <si>
    <t>gch11489</t>
  </si>
  <si>
    <t>gch11490</t>
  </si>
  <si>
    <t>gch11491</t>
  </si>
  <si>
    <t>gch11492</t>
  </si>
  <si>
    <t>gch11493</t>
  </si>
  <si>
    <t>gch11494</t>
  </si>
  <si>
    <t>vtls003369657</t>
  </si>
  <si>
    <t>[Champion Bakery, Trent Vale; an advertising feature]</t>
  </si>
  <si>
    <t>Becws Champion, Trent Vale; nodwedd hysbysebu.</t>
  </si>
  <si>
    <t>gch11495</t>
  </si>
  <si>
    <t>gch13296</t>
  </si>
  <si>
    <t>gch13297</t>
  </si>
  <si>
    <t>gch13298</t>
  </si>
  <si>
    <t>gch13299</t>
  </si>
  <si>
    <t>gch13300</t>
  </si>
  <si>
    <t>gch13301</t>
  </si>
  <si>
    <t>gch13302</t>
  </si>
  <si>
    <t>gch13303</t>
  </si>
  <si>
    <t>gch13304</t>
  </si>
  <si>
    <t>gch13305</t>
  </si>
  <si>
    <t>gch13306</t>
  </si>
  <si>
    <t>gch13307</t>
  </si>
  <si>
    <t>gch13308</t>
  </si>
  <si>
    <t>gch13309</t>
  </si>
  <si>
    <t>gch13310</t>
  </si>
  <si>
    <t>gch13311</t>
  </si>
  <si>
    <t>gch13312</t>
  </si>
  <si>
    <t>gch13313</t>
  </si>
  <si>
    <t>gch13314</t>
  </si>
  <si>
    <t>gch13315</t>
  </si>
  <si>
    <t>gch13316</t>
  </si>
  <si>
    <t>gch13317</t>
  </si>
  <si>
    <t>gch13318</t>
  </si>
  <si>
    <t>gch13319</t>
  </si>
  <si>
    <t>gch13320</t>
  </si>
  <si>
    <t>gch13321</t>
  </si>
  <si>
    <t>gch13322</t>
  </si>
  <si>
    <t>gch13323</t>
  </si>
  <si>
    <t>gch13324</t>
  </si>
  <si>
    <t>gch13325</t>
  </si>
  <si>
    <t>gch13326</t>
  </si>
  <si>
    <t>gch13327</t>
  </si>
  <si>
    <t>gch13328</t>
  </si>
  <si>
    <t>gch13329</t>
  </si>
  <si>
    <t>gch13330</t>
  </si>
  <si>
    <t>gch13331</t>
  </si>
  <si>
    <t>gch13332</t>
  </si>
  <si>
    <t>vtls003369658</t>
  </si>
  <si>
    <t>[Snowdon and Llanberis]</t>
  </si>
  <si>
    <t>Yr Wyddfa a Llanberis.</t>
  </si>
  <si>
    <t>gch11496</t>
  </si>
  <si>
    <t>gch11497</t>
  </si>
  <si>
    <t>gch13333</t>
  </si>
  <si>
    <t>gch13334</t>
  </si>
  <si>
    <t>vtls003369659</t>
  </si>
  <si>
    <t>[Richards of Rednal, manufacturers of granular fertilizers]</t>
  </si>
  <si>
    <t>Richards o Rednal, cynhyrchwyr gwrteithiau gronynnog.</t>
  </si>
  <si>
    <t>gch11498</t>
  </si>
  <si>
    <t>gch11535</t>
  </si>
  <si>
    <t>gch13335</t>
  </si>
  <si>
    <t>gch13336</t>
  </si>
  <si>
    <t>gch13337</t>
  </si>
  <si>
    <t>gch13338</t>
  </si>
  <si>
    <t>gch13339</t>
  </si>
  <si>
    <t>gch13340</t>
  </si>
  <si>
    <t>gch13341</t>
  </si>
  <si>
    <t>gch13416</t>
  </si>
  <si>
    <t>gch13417</t>
  </si>
  <si>
    <t>gch13418</t>
  </si>
  <si>
    <t>vtls003369660</t>
  </si>
  <si>
    <t>[Janice Abbott, Botwnnog]</t>
  </si>
  <si>
    <t>gch11500</t>
  </si>
  <si>
    <t>vtls003369661</t>
  </si>
  <si>
    <t>[Industrial Review of North Wales]</t>
  </si>
  <si>
    <t>Nodwedd ar Ddiwydiant yng Ngogledd Cymru.</t>
  </si>
  <si>
    <t>gch11434</t>
  </si>
  <si>
    <t>gch11435</t>
  </si>
  <si>
    <t>gch11436</t>
  </si>
  <si>
    <t>gch11437</t>
  </si>
  <si>
    <t>gch11438</t>
  </si>
  <si>
    <t>gch11439</t>
  </si>
  <si>
    <t>gch11440</t>
  </si>
  <si>
    <t>gch11441</t>
  </si>
  <si>
    <t>gch11442</t>
  </si>
  <si>
    <t>gch11443</t>
  </si>
  <si>
    <t>gch11444</t>
  </si>
  <si>
    <t>gch13267</t>
  </si>
  <si>
    <t>gch13268</t>
  </si>
  <si>
    <t>gch13269</t>
  </si>
  <si>
    <t>gch13270</t>
  </si>
  <si>
    <t>gch13271</t>
  </si>
  <si>
    <t>gch13272</t>
  </si>
  <si>
    <t>gch13273</t>
  </si>
  <si>
    <t>gch13274</t>
  </si>
  <si>
    <t>gch13275</t>
  </si>
  <si>
    <t>vtls003369647</t>
  </si>
  <si>
    <t>[Floods in Bala]</t>
  </si>
  <si>
    <t>Llifogydd yn Y Bala.</t>
  </si>
  <si>
    <t>gch11445</t>
  </si>
  <si>
    <t>gch13276</t>
  </si>
  <si>
    <t>gch13277</t>
  </si>
  <si>
    <t>vtls003369648</t>
  </si>
  <si>
    <t>[Trawsfynydd Cerdd Dant Festival]</t>
  </si>
  <si>
    <t>G≈µyl Gerdd Dant Trawsfynydd.</t>
  </si>
  <si>
    <t>gch11446</t>
  </si>
  <si>
    <t>gch11447</t>
  </si>
  <si>
    <t>gch11448</t>
  </si>
  <si>
    <t>gch11449</t>
  </si>
  <si>
    <t>gch11450</t>
  </si>
  <si>
    <t>gch11451</t>
  </si>
  <si>
    <t>gch11452</t>
  </si>
  <si>
    <t>vtls003369649</t>
  </si>
  <si>
    <t>[Prince Phillip on a Royal visit to Bangor]</t>
  </si>
  <si>
    <t>Ymweliad brenhinol i Fangor gan Dywysog Phillip.</t>
  </si>
  <si>
    <t>gch11453</t>
  </si>
  <si>
    <t>gch11454</t>
  </si>
  <si>
    <t>gch11455</t>
  </si>
  <si>
    <t>gch11456</t>
  </si>
  <si>
    <t>gch13278</t>
  </si>
  <si>
    <t>gch13279</t>
  </si>
  <si>
    <t>gch13280</t>
  </si>
  <si>
    <t>gch13281</t>
  </si>
  <si>
    <t>gch13282</t>
  </si>
  <si>
    <t>vtls003369650</t>
  </si>
  <si>
    <t>[Advertising feature for J E Lloyd and Son, produce merchants]</t>
  </si>
  <si>
    <t>Nodwedd hysbysebu ar gyfer J E Lloyd and Son, gwerthwyr cynnyrch.</t>
  </si>
  <si>
    <t>gch11457</t>
  </si>
  <si>
    <t>gch13283</t>
  </si>
  <si>
    <t>gch13284</t>
  </si>
  <si>
    <t>gch13285</t>
  </si>
  <si>
    <t>gch13286</t>
  </si>
  <si>
    <t>gch13287</t>
  </si>
  <si>
    <t>gch13288</t>
  </si>
  <si>
    <t>gch13289</t>
  </si>
  <si>
    <t>gch13290</t>
  </si>
  <si>
    <t>gch13291</t>
  </si>
  <si>
    <t>vtls003369651</t>
  </si>
  <si>
    <t>[Marsh and Baxter advertizing feature]</t>
  </si>
  <si>
    <t>Nodwedd hysbysebu Marsh a Baxter.</t>
  </si>
  <si>
    <t>gch11458</t>
  </si>
  <si>
    <t>gch11459</t>
  </si>
  <si>
    <t>gch11460</t>
  </si>
  <si>
    <t>gch11461</t>
  </si>
  <si>
    <t>gch11462</t>
  </si>
  <si>
    <t>gch11463</t>
  </si>
  <si>
    <t>gch11464</t>
  </si>
  <si>
    <t>gch11465</t>
  </si>
  <si>
    <t>gch11466</t>
  </si>
  <si>
    <t>gch11467</t>
  </si>
  <si>
    <t>gch11468</t>
  </si>
  <si>
    <t>gch11469</t>
  </si>
  <si>
    <t>gch11470</t>
  </si>
  <si>
    <t>gch11471</t>
  </si>
  <si>
    <t>gch11472</t>
  </si>
  <si>
    <t>gch11473</t>
  </si>
  <si>
    <t>gch11474</t>
  </si>
  <si>
    <t>gch11475</t>
  </si>
  <si>
    <t>vtls003369652</t>
  </si>
  <si>
    <t>[Miss Delia Southern in a sack dress]</t>
  </si>
  <si>
    <t>Miss Delia Southern yn modelu ffrog.</t>
  </si>
  <si>
    <t>gch11476</t>
  </si>
  <si>
    <t>gch13292</t>
  </si>
  <si>
    <t>gch13293</t>
  </si>
  <si>
    <t>gch13294</t>
  </si>
  <si>
    <t>vtls003369653</t>
  </si>
  <si>
    <t>[A Nativity Tableau at Maelor Secondary School, Penley]</t>
  </si>
  <si>
    <t>Darlun o Stori'r Geni yn Ysgol Uwchradd Maelor, Llanerch Banna.</t>
  </si>
  <si>
    <t>gch11477</t>
  </si>
  <si>
    <t>vtls003369654</t>
  </si>
  <si>
    <t>LCN/MARC Bib 001</t>
  </si>
  <si>
    <t>Rhif stori/MARC Bib 084 $a</t>
  </si>
  <si>
    <t>Rhif ffell digidol/Vital</t>
  </si>
  <si>
    <t>Hndl/Vital</t>
  </si>
  <si>
    <t>Teitl stori / MARC 245 $a</t>
  </si>
  <si>
    <t>Teitl stori / MARC 242 $a $y</t>
  </si>
  <si>
    <t>vtls003369638</t>
  </si>
  <si>
    <t>[Oswestry Motor Club's Twelve Hour Night Rally]</t>
  </si>
  <si>
    <t>Rali Nos Deuddeg Awr Clwb Moduro Croesoswallt.</t>
  </si>
  <si>
    <t>gch11422</t>
  </si>
  <si>
    <t>gch13213</t>
  </si>
  <si>
    <t>gch13214</t>
  </si>
  <si>
    <t>vtls003369639</t>
  </si>
  <si>
    <t>[One hundred years of shoe-making at Dolgellau]</t>
  </si>
  <si>
    <t>Canmlynedd dau grydd o Ddolgellau.</t>
  </si>
  <si>
    <t>gch11424</t>
  </si>
  <si>
    <t>gch13217</t>
  </si>
  <si>
    <t>gch13218</t>
  </si>
  <si>
    <t>vtls003369640</t>
  </si>
  <si>
    <t>[Views of Glyn Ceiriog]</t>
  </si>
  <si>
    <t>Golygfeydd o Glyn Ceiriog.</t>
  </si>
  <si>
    <t>gch11425</t>
  </si>
  <si>
    <t>gch13219</t>
  </si>
  <si>
    <t>gch13220</t>
  </si>
  <si>
    <t>gch13221</t>
  </si>
  <si>
    <t>gch13222</t>
  </si>
  <si>
    <t>gch13223</t>
  </si>
  <si>
    <t>gch13224</t>
  </si>
  <si>
    <t>gch13225</t>
  </si>
  <si>
    <t>gch13226</t>
  </si>
  <si>
    <t>gch13227</t>
  </si>
  <si>
    <t>gch13228</t>
  </si>
  <si>
    <t>vtls003369641</t>
  </si>
  <si>
    <t>[Views of Dolgellau]</t>
  </si>
  <si>
    <t>Golygfeydd o Ddolgellau.</t>
  </si>
  <si>
    <t>gch11426</t>
  </si>
  <si>
    <t>gch13229</t>
  </si>
  <si>
    <t>gch13230</t>
  </si>
  <si>
    <t>vtls003369642</t>
  </si>
  <si>
    <t>[Welshampton Wedding]</t>
  </si>
  <si>
    <t>Priodas yn Welshampton.</t>
  </si>
  <si>
    <t>gch11427</t>
  </si>
  <si>
    <t>gch13231</t>
  </si>
  <si>
    <t>gch13232</t>
  </si>
  <si>
    <t>gch13233</t>
  </si>
  <si>
    <t>gch13234</t>
  </si>
  <si>
    <t>gch13235</t>
  </si>
  <si>
    <t>gch13236</t>
  </si>
  <si>
    <t>vtls003369643</t>
  </si>
  <si>
    <t>[Dolgellau Rural Council's visit to the Forestry Commission site at Coed y Brenin]</t>
  </si>
  <si>
    <t>Ymweliad Cyngor Gwledig Dolgellau √¢ safle y Comisiwn Coedwigaeth yng Nghoed y Brenin.</t>
  </si>
  <si>
    <t>gch11429</t>
  </si>
  <si>
    <t>gch13242</t>
  </si>
  <si>
    <t>gch13244</t>
  </si>
  <si>
    <t>gch13245</t>
  </si>
  <si>
    <t>gch13246</t>
  </si>
  <si>
    <t>gch13247</t>
  </si>
  <si>
    <t>gch13248</t>
  </si>
  <si>
    <t>vtls003369644</t>
  </si>
  <si>
    <t>[Abergele Infants' School]</t>
  </si>
  <si>
    <t>Ysgol Gynradd Abergele.</t>
  </si>
  <si>
    <t>gch11431</t>
  </si>
  <si>
    <t>gch13252</t>
  </si>
  <si>
    <t>gch13253</t>
  </si>
  <si>
    <t>vtls003369645</t>
  </si>
  <si>
    <t>[Recording Welsh language programmes in Granada Studios, Manchester]</t>
  </si>
  <si>
    <t>Recordio rhaglenni Cymraeg yn stiwdio Granada ym Manceinion.</t>
  </si>
  <si>
    <t>gch11433</t>
  </si>
  <si>
    <t>gch13254</t>
  </si>
  <si>
    <t>gch13255</t>
  </si>
  <si>
    <t>gch13256</t>
  </si>
  <si>
    <t>gch13257</t>
  </si>
  <si>
    <t>gch13258</t>
  </si>
  <si>
    <t>gch13259</t>
  </si>
  <si>
    <t>gch13260</t>
  </si>
  <si>
    <t>gch13261</t>
  </si>
  <si>
    <t>gch13262</t>
  </si>
  <si>
    <t>gch13263</t>
  </si>
  <si>
    <t>gch13264</t>
  </si>
  <si>
    <t>gch13265</t>
  </si>
  <si>
    <t>gch13266</t>
  </si>
  <si>
    <t>vtls003369646</t>
  </si>
  <si>
    <t>Rhif negydd gwreiddiol / Original negative no.</t>
  </si>
  <si>
    <t>Disgrifiad / Description</t>
  </si>
  <si>
    <t>Lle cyhoeddwyd y stori / Where published</t>
  </si>
  <si>
    <t>Tudalen / Page no.</t>
  </si>
  <si>
    <t>Dyddiad cyhoeddi'r stori / Date published</t>
  </si>
  <si>
    <t>Dyddiad a nodir yn y gyfrol / Date in volume</t>
  </si>
  <si>
    <t>Nodiadau eraill / Any other notes</t>
  </si>
  <si>
    <t>GC/C/11422/A</t>
  </si>
  <si>
    <t>GC/C/11422/B</t>
  </si>
  <si>
    <t>GC/C/11422/C</t>
  </si>
  <si>
    <t>GC/C/11424/A</t>
  </si>
  <si>
    <t>GC/C/11424/B</t>
  </si>
  <si>
    <t>GC/C/11424/C</t>
  </si>
  <si>
    <t>GC/C/11423/A</t>
  </si>
  <si>
    <t>GC/C/11423/B</t>
  </si>
  <si>
    <t>GC/C/11423/C</t>
  </si>
  <si>
    <t>No hyperlink</t>
  </si>
  <si>
    <t>No description / Not indexed</t>
  </si>
  <si>
    <t>Oswestry Motor Club's Rally</t>
  </si>
  <si>
    <t>Oswestry and Border Counties Advertizer</t>
  </si>
  <si>
    <t>Oswestry Motor Club's Rally. Beverly Southern, Miss Sheila Lowe, (left), and Miss Mary Ticehurst were the crew of the Volkswagen which won the main award in Oswestry Motor Club's Twelve Hour Night Rally this weekend.  This picture was taken shortly after they had completed the event, in which ten cars started and three finished.</t>
  </si>
  <si>
    <t>Canmlynedd y ddau grydd; Hanes cryddion Dolgellau. Mr Gwilym Ll Williams.</t>
  </si>
  <si>
    <t>Canmlynedd y ddau grydd; Hanes cryddion Dolgellau. Mr H H Roberts.</t>
  </si>
  <si>
    <t>Y Cymro</t>
  </si>
  <si>
    <t>Can mlynedd y ddau grydd yn yr un gweithdy. See article in Y Cymro.</t>
  </si>
  <si>
    <t>GC/C11425/i/A</t>
  </si>
  <si>
    <t>GC/C11425/i/B</t>
  </si>
  <si>
    <t>GC/C11425/i/C</t>
  </si>
  <si>
    <t>GC/C11425/i/D</t>
  </si>
  <si>
    <t>Glyn Ceiriog Views</t>
  </si>
  <si>
    <t>Sept. 1957</t>
  </si>
  <si>
    <t>Publication not traced.</t>
  </si>
  <si>
    <t>GC/C11425/ii/A</t>
  </si>
  <si>
    <t>GC/C11425/ii/B</t>
  </si>
  <si>
    <t>GC/C11425/ii/C</t>
  </si>
  <si>
    <t>GC/C11425/ii/D</t>
  </si>
  <si>
    <t>GC/C11425/iii/A</t>
  </si>
  <si>
    <t>GC/C11425/iii/B</t>
  </si>
  <si>
    <t>GC/C11425/iii/C</t>
  </si>
  <si>
    <t>Glyn Ceiriog Views. Ffenestr goffa John Ceiriog Hughes.</t>
  </si>
  <si>
    <t>Glyn Ceiriog. Ffenesr goffa John Ceiriog Hughes.</t>
  </si>
  <si>
    <t>Glyn Ceiriog</t>
  </si>
  <si>
    <t>GC/C11426/A</t>
  </si>
  <si>
    <t>GC/C11426/B</t>
  </si>
  <si>
    <t>GC/C11426/C</t>
  </si>
  <si>
    <t>Dolgellau</t>
  </si>
  <si>
    <t>GC/C11427/i/A</t>
  </si>
  <si>
    <t>GC/C11427/i/B</t>
  </si>
  <si>
    <t>GC/C11427/i/C</t>
  </si>
  <si>
    <t>GC/C11427/i/D</t>
  </si>
  <si>
    <t>Welshampton Wedding.</t>
  </si>
  <si>
    <t>GC/C11427/ii/A</t>
  </si>
  <si>
    <t>GC/C11427/ii/B</t>
  </si>
  <si>
    <t>GC/C11427/ii/C</t>
  </si>
  <si>
    <t>GC/C11429/i/A</t>
  </si>
  <si>
    <t>Hen a newydd ar dir y Meistr mawr; ymweliad Cyngor Gwledig Dolgellau a'r Comisiwn Coedwigaeth a Choed y Brenin.</t>
  </si>
  <si>
    <t>GC/C11429/i/B</t>
  </si>
  <si>
    <t>See article in Y Cymro.</t>
  </si>
  <si>
    <t>GC/C11429/ii/B</t>
  </si>
  <si>
    <t>GC/C11429/ii/C</t>
  </si>
  <si>
    <t>GC/C11429/ii/D</t>
  </si>
  <si>
    <t>GC/C11429/ii/A</t>
  </si>
  <si>
    <t>GC/C11429/iii/A</t>
  </si>
  <si>
    <t>GC/C11429/iii/B</t>
  </si>
  <si>
    <t>GC/C11428/i/A</t>
  </si>
  <si>
    <t>GC/C11428/i/B</t>
  </si>
  <si>
    <t>GC/C11428/i/C</t>
  </si>
  <si>
    <t>GC/C11428/i/D</t>
  </si>
  <si>
    <t>GC/C11428/ii/A</t>
  </si>
  <si>
    <t>GC/C11428/ii/B</t>
  </si>
  <si>
    <t>Hen a newydd ar dir y Meistr mawr; ymweliad Cyngor Gwledig Dolgellau a'r Comisiwn Coedwigaeth a Choed y Brenin. Mr Idwal Jones, Cwm Heisian Isaf a Mr Evan Jones yn yr yd.</t>
  </si>
  <si>
    <t>Hen a newydd ar dir y Meistr mawr; ymweliad Cyngor Gwledig Dolgellau a'r Comisiwn Coedwigaeth a Choed y Brenin. Mr Ellis Jones, Hafodowen.</t>
  </si>
  <si>
    <t>The Milk Queen of Britain, Mona Griffiths, with neighbours of her home village of Sarnaum Merioneth.</t>
  </si>
  <si>
    <t>Sept - Oct 1957</t>
  </si>
  <si>
    <t>Hen a newydd ar dir y Meistr mawr; ymweliad Cyngor Gwledig Dolgellau a'r Comisiwn Coedwigaeth a Choed y Brenin. Gwelir John Thomas, Llanfachreth a C R Ambler.</t>
  </si>
  <si>
    <t>GC/C11431/A</t>
  </si>
  <si>
    <t>GC/C11431/B</t>
  </si>
  <si>
    <t>Abergele Infants' School.</t>
  </si>
  <si>
    <t>GC/C11431/C</t>
  </si>
  <si>
    <t xml:space="preserve">Abergele Infants' School. </t>
  </si>
  <si>
    <t>GC/C11433/i/A</t>
  </si>
  <si>
    <t>GC/C11433/i/B</t>
  </si>
  <si>
    <t>GC/C11433/i/C</t>
  </si>
  <si>
    <t>GC/C11433/i/D</t>
  </si>
  <si>
    <t>GC/C11433/ii/A</t>
  </si>
  <si>
    <t>GC/C11433/ii/B</t>
  </si>
  <si>
    <t>GC/C11433/ii/C</t>
  </si>
  <si>
    <t>Have I deleted the Hyperlink?</t>
  </si>
  <si>
    <t>GC/C11433/ii/D</t>
  </si>
  <si>
    <t>GC/C11433/iii/A</t>
  </si>
  <si>
    <t>GC/C11433/iii/B</t>
  </si>
  <si>
    <t>GC/C11433/iii/C</t>
  </si>
  <si>
    <t>GC/C11433/iii/D</t>
  </si>
  <si>
    <t>GC/C11433/iv/A</t>
  </si>
  <si>
    <t>GC/C11433/ivB</t>
  </si>
  <si>
    <t>GC/C11430/i/A</t>
  </si>
  <si>
    <t>GC/C11430/i/B</t>
  </si>
  <si>
    <t>GC/C11430/ii A</t>
  </si>
  <si>
    <t>No hyperlink. C. Sept - Oct 1957</t>
  </si>
  <si>
    <t>GC/C11430/ii/B</t>
  </si>
  <si>
    <t>No hyperling. C. Sept - Oct 1957.</t>
  </si>
  <si>
    <t>Recordio yn Stiwdio Granada, Manceinion. Dechreuodd Granada Deledu'n Gymraeg ym Medi 1957.</t>
  </si>
  <si>
    <t>Recordio yn Stiwdio Granada, Manceinion. Dechreuodd Granada Deledu'n Gymraeg ym Medi 1957. Dan ofal Warren Jenkins.</t>
  </si>
  <si>
    <t>Recordio yn Stiwdio Granada, Manceinion. Dechreuodd Granada Deledu'n Gymraeg ym Medi 1957. Nancy Lloyd Jones, rheolwr stiwdio, gyda'r awdur Rhydwen Williams.</t>
  </si>
  <si>
    <t>Recordio yn Stiwdio Granada, Manceinion. Dechreuodd Granada Deledu'n Gymraeg ym Medi 1957. Grwp o siaradwyr. (RT Jenkins ar y chwith?)</t>
  </si>
  <si>
    <t>Recordio yn Stiwdio Granada, Manceinion. Dechreuodd Granada Deledu'n Gymraeg ym Medi 1957. Meredith Edwards, ganol.</t>
  </si>
  <si>
    <t>Recordio yn Stiwdio Granada, Manceinion. Dechreuodd Granada Deledu'n Gymraeg ym Medi 1957. Nancy Lloyd Jones, rheolwr stiwdio ar y chwith, gyda'r awdur Rhydwen Williams yn y ganol.</t>
  </si>
  <si>
    <t>Publication not traced. Sept 1957</t>
  </si>
  <si>
    <t>GC/C11434</t>
  </si>
  <si>
    <t>GC/C11435</t>
  </si>
  <si>
    <t>GC/C11436</t>
  </si>
  <si>
    <t>GC/C11437/i/A</t>
  </si>
  <si>
    <t>GC/C11438</t>
  </si>
  <si>
    <t>GC/C11439</t>
  </si>
  <si>
    <t>GC/C11440</t>
  </si>
  <si>
    <t>GC/C11441</t>
  </si>
  <si>
    <t>GC/C11442</t>
  </si>
  <si>
    <t>Industrial Review:North Wales Industries.</t>
  </si>
  <si>
    <t>Industrial Review:North Wales Industries. J K Smith Ltd.  A diamond workshop in Colwyn Bay (Mochdre).  Mr Alan Livingstone.</t>
  </si>
  <si>
    <t>xv</t>
  </si>
  <si>
    <t>i</t>
  </si>
  <si>
    <t>Industrial Review, Autumn 1957.  See article.</t>
  </si>
  <si>
    <t>Industrial Review:North Wales Industries. Arthur Wellings.</t>
  </si>
  <si>
    <t>GC/C11437/i/B</t>
  </si>
  <si>
    <t>Industrial Review: North Wales Industries.</t>
  </si>
  <si>
    <t>GC/C11437/i/C</t>
  </si>
  <si>
    <t>No Hyperlink</t>
  </si>
  <si>
    <t>GC/C11437/ii/A</t>
  </si>
  <si>
    <t>GC/C11437/ii/B</t>
  </si>
  <si>
    <t>GC/C11437/ii/C</t>
  </si>
  <si>
    <t>GC/C11437/ii/D</t>
  </si>
  <si>
    <t>GC/C11437/iii/A</t>
  </si>
  <si>
    <t>GC/C11437/iii/B</t>
  </si>
  <si>
    <t>GC/C11437/iii/C</t>
  </si>
  <si>
    <t>Industrial Review:North Wales Industries. New Welsh Flannels for USA. The Woolen Industry in Holywell, Flintshire. Picture shows Mrs Rose Gallagher, Mrs Sara Price, Mrs Mary Evans and Mrs Brenda Wareham.</t>
  </si>
  <si>
    <t>vi</t>
  </si>
  <si>
    <t>GC/C11443</t>
  </si>
  <si>
    <t>GC/C11444</t>
  </si>
  <si>
    <t>Industrial Review, Autumn 1957.  See article. (Exact image not found in Advertizer)</t>
  </si>
  <si>
    <t>Oswestry and Border Counties Advertizer.  Montgomery Express.        Y Cymro</t>
  </si>
  <si>
    <t xml:space="preserve">                                                                                                             xx.</t>
  </si>
  <si>
    <t>Industrial Review, Autumn 1957.  See article &amp; feature in all 3 newspapers.</t>
  </si>
  <si>
    <t>GC/C11445/A</t>
  </si>
  <si>
    <t>GC/C/11445/B</t>
  </si>
  <si>
    <t>GC/C/11445/C</t>
  </si>
  <si>
    <t>Dŵr, dŵr, dŵr, dim dihangfa rhag llifogydd yn y Bala</t>
  </si>
  <si>
    <t>GC/C/11446</t>
  </si>
  <si>
    <t>Gŵyl Gerdd Dant Trawsfynydd - Y Parchedig O.R. Parry gyda Nesta, Glenys a Gwenno yn yr unawd o dan bedwar ar ddeg.</t>
  </si>
  <si>
    <t>GC/C/11447</t>
  </si>
  <si>
    <t>GC/C/11448</t>
  </si>
  <si>
    <t>GC/C/11449</t>
  </si>
  <si>
    <t>GC/C/11450</t>
  </si>
  <si>
    <t>GC/C/11451</t>
  </si>
  <si>
    <t>Parti Licswm.</t>
  </si>
  <si>
    <t>Rhai o swyddogion yr ŵyl; Eluned Williams, Gwenllian Dwyryd, Aneurin Jenkins Jones, Ann Lloyd, Aberystwyth.</t>
  </si>
  <si>
    <t>Elinor Bennett Owen ac eraill.</t>
  </si>
  <si>
    <t>GC/C/11452</t>
  </si>
  <si>
    <t>GC/C11453</t>
  </si>
  <si>
    <t>GC/C11454</t>
  </si>
  <si>
    <t>GC/C11455</t>
  </si>
  <si>
    <t>GC/C11456/i/A</t>
  </si>
  <si>
    <t>GC/C11456/i/B</t>
  </si>
  <si>
    <t>GC/C11456/i/C</t>
  </si>
  <si>
    <t>GC/C11456/ii/A</t>
  </si>
  <si>
    <t>GC/C11456/ii/B</t>
  </si>
  <si>
    <t>GC/C11456/ii/C</t>
  </si>
  <si>
    <t>H. R. H. Prince Philip on Royal Visit.</t>
  </si>
  <si>
    <t>Publication not traced</t>
  </si>
  <si>
    <t>Publication not traced. Negative numbers in database differ from those in volume.</t>
  </si>
  <si>
    <t>GC/C11457/i/A</t>
  </si>
  <si>
    <t>GC/C11457/i/B</t>
  </si>
  <si>
    <t>GC/C11457/i/C</t>
  </si>
  <si>
    <t>GC/C11457/i/D</t>
  </si>
  <si>
    <t>GC/C11457/ii/A</t>
  </si>
  <si>
    <t>GC/C11457/ii/D</t>
  </si>
  <si>
    <t>GC/C11457/ii/B</t>
  </si>
  <si>
    <t>GC/C11457/ii/C</t>
  </si>
  <si>
    <t>GC/C11457/iii/A</t>
  </si>
  <si>
    <t>GC/C11457/iii/B</t>
  </si>
  <si>
    <t>Mr. J. E. Lloyd with his son and Mrs. Roberts prepare poultry before placing in the refrigerator. Over 100 per are handled.</t>
  </si>
  <si>
    <t xml:space="preserve">Oswestry and Border Counties Advertizer.  </t>
  </si>
  <si>
    <t>Peter Lloyd and Rex Lloyd killing and feathering poultry for the Chrsitmas market.</t>
  </si>
  <si>
    <t>Ken Morris and Dewi Jones are candling eggs before going to the sorting machine.</t>
  </si>
  <si>
    <t>Mrs. J. E. Lloyd, Monty Lloyd and E. Goodwin weighing, stamping, counting and packing eggs.</t>
  </si>
  <si>
    <t>Here is Mr. J. E. lloyd bringing his pigs for their meal.</t>
  </si>
  <si>
    <t>Oswestry and Border Counties Advertizer.</t>
  </si>
  <si>
    <t>Negative numbers in database differ from those in volume.</t>
  </si>
  <si>
    <t>GC/C11477</t>
  </si>
  <si>
    <t>GC/C11476A</t>
  </si>
  <si>
    <t>GC/C11476B</t>
  </si>
  <si>
    <t>GC/C11476C</t>
  </si>
  <si>
    <t>GC/C11476D</t>
  </si>
  <si>
    <t>Delia poses with elegance for the camera of Geoff Charles.</t>
  </si>
  <si>
    <t>You ought to get the sack [dress].; Miss Delia Southern</t>
  </si>
  <si>
    <t>A Nativity tableau at Maelor secondary School, Penley, which was given at the open day on Wednesday. In the group are Rosemary Fowles, Pamela Beardmore, Gwenda Mossir, Mary Phillips, Margaret Smith, Valerie edge, Margaret Blake, Joan Dimelow, Violet Dawson and Olwen Johnson.</t>
  </si>
  <si>
    <t>Ward and Staff</t>
  </si>
  <si>
    <t>Ward Two: fairy with ward in foreground.</t>
  </si>
  <si>
    <t>Children of Ward Two of the Orthopaedic Hospital enjoying their Christmas party. Sister Williams, who is in charge, is standing to the rigth at the back of the picture.</t>
  </si>
  <si>
    <t>GC/C11478</t>
  </si>
  <si>
    <t>GC/C11479</t>
  </si>
  <si>
    <t>GC/C11480</t>
  </si>
  <si>
    <t>GC/C11481</t>
  </si>
  <si>
    <t>GC/C11483</t>
  </si>
  <si>
    <t>West Felton Ch. S.S. Christmas Party.</t>
  </si>
  <si>
    <t>Broughton Ch. S.S. Christmas Party 1957.</t>
  </si>
  <si>
    <t>GC/C11497</t>
  </si>
  <si>
    <t>GC/C11496A</t>
  </si>
  <si>
    <t>GC/C11496B</t>
  </si>
  <si>
    <t>GC/C11496C</t>
  </si>
  <si>
    <t>Snowdon and Llanberis</t>
  </si>
  <si>
    <t>Llanberis Railway Crossing near Llanberis.</t>
  </si>
  <si>
    <t>GC/C11484</t>
  </si>
  <si>
    <t>GC/C11485</t>
  </si>
  <si>
    <t>GC/C11486</t>
  </si>
  <si>
    <t>GC/C11487</t>
  </si>
  <si>
    <t>GC/C11488</t>
  </si>
  <si>
    <t>GC/C11489</t>
  </si>
  <si>
    <t>GC/C11490</t>
  </si>
  <si>
    <t>GC/C11491</t>
  </si>
  <si>
    <t>GC/C11492</t>
  </si>
  <si>
    <t>GC/C11493</t>
  </si>
  <si>
    <t>GC/C11494</t>
  </si>
  <si>
    <t>GC/C11495/i/A</t>
  </si>
  <si>
    <t>GC/C11495/i/B</t>
  </si>
  <si>
    <t>GC/C11495/i/C</t>
  </si>
  <si>
    <t>GC/C11495/i/D</t>
  </si>
  <si>
    <t>GC/C11495/ii/A</t>
  </si>
  <si>
    <t>GC/C11495/ii/B</t>
  </si>
  <si>
    <t>GC/C11495/ii/C</t>
  </si>
  <si>
    <t>GC/C11495/iii/A</t>
  </si>
  <si>
    <t>GC/C11495/iii/B</t>
  </si>
  <si>
    <t>GC/C11495/iii/C</t>
  </si>
  <si>
    <t>GC/C11495/iii/D</t>
  </si>
  <si>
    <t>GC/C11495/iv/A</t>
  </si>
  <si>
    <t>GC/C11495/iv/B</t>
  </si>
  <si>
    <t>GC/C11495/iv/C</t>
  </si>
  <si>
    <t>GC/C11495/iv/D</t>
  </si>
  <si>
    <t>GC/C11495/v/A</t>
  </si>
  <si>
    <t>GC/C11495/v/B</t>
  </si>
  <si>
    <t>GC/C11495/v/C</t>
  </si>
  <si>
    <t>GC/C11495/vi/A</t>
  </si>
  <si>
    <t>GC/C11495/vi/B</t>
  </si>
  <si>
    <t>GC/C11495/vii/A</t>
  </si>
  <si>
    <t>GC/C11495/vii/B</t>
  </si>
  <si>
    <t>GC/C11495/vii/C</t>
  </si>
  <si>
    <t>GC/C11495/vii/D</t>
  </si>
  <si>
    <t>GC/C11495/viii/A</t>
  </si>
  <si>
    <t>GC/C11495/viii/B</t>
  </si>
  <si>
    <t>GC/C11495/viii/C</t>
  </si>
  <si>
    <t>GC/C11495/viii/D</t>
  </si>
  <si>
    <t>GC/C11495/ix/A</t>
  </si>
  <si>
    <t>GC/C11495/ix/B</t>
  </si>
  <si>
    <t>GC/C11495/ix/C</t>
  </si>
  <si>
    <t>GC/C11495/ix/D</t>
  </si>
  <si>
    <t>GC/C11495/x/A</t>
  </si>
  <si>
    <t>GC/C11495/x/B</t>
  </si>
  <si>
    <t>GC/C11495/x/C</t>
  </si>
  <si>
    <t>GC/C11495/x/D</t>
  </si>
  <si>
    <t>GC/C11495/xi/A</t>
  </si>
  <si>
    <t>GC/C11495/xi/B</t>
  </si>
  <si>
    <t>Cyfarfod gan Gymry Birmingham i drafod y gorlifo ym mhoblogaeth y ddinas, a'r awgrym y dylid gwneud cartrefi i'r rhai di-gartref yn siroedd Cymru, yn enwedig Môn.</t>
  </si>
  <si>
    <t>Cyfarfod gan Gymry Birmingham i drafod y gorlifo ym mhoblogaeth y ddinas, a'r awgrym y dylid gwneud cartrefi i'r rhai di-gartref yn siroedd Cymru, yn enwedig Môn.  O'r chwith i'r dde, Dr. Eurwyn Owen, Tal-y-bont, Meirionydd; Meirion Jones, Bae Colwyn; Mrs Meirion Jones, Llanelli; ac Edith Evans, Llangybi, Ceredigion.</t>
  </si>
  <si>
    <t>Vast as this scene is, it shows only a part of the Trent Vale bakeries where "Champion" bread and cakes are made. Upstairs huge quantities if ingredients are mixed under the most hygienic conditions and are piped down to this - and other - continuous process plant. this ther are proud of at "Champion" because it is the invention of their chief engiineer, Mr. Leslie Burgess. The mixture is deposited on the conveyor belt and goes through the ovens to the right where they get an automatically exact baking time and emerge as top and bottom of the Butter sponge drops. (Below left you can see them as they emerge and go for their filling). But not only mechanical ingenuity is needed; perfect controll of ingredients, mixing and absolute purity have made the huge saleof these products. To the left are other production lines where other products, untouched by hand are made.</t>
  </si>
  <si>
    <t>Negative number in database differs from that in volume.</t>
  </si>
  <si>
    <t>Since 1907 Messrs. A. Jones &amp; Son have been bakiing at Gwespyr - and Mr. Alber Noel Jones and Mrs. Jones (here talking with Mr. tipton, "Champion's Sales Manager) can tell many stories of the long and hard work they put into the business. Now, like many other bakeries, faced with bigger problems ahead, they have decided to let "Champions" do the worrying and the harder part of the work for them. They and their customers are delighted with the results.</t>
  </si>
  <si>
    <t>Advertizing feature, Champion's Baker, Trent Vale</t>
  </si>
  <si>
    <t>Lanrhaeadr, near Oswestry. Six-thirty a.m. In the Champion van, a load of oven-fresh, perfectly produced and wrapped "Champion" products. Norman Kidd and Doug ADams deliver to Mr. and Mrs. Iorwerth Vaughan, of Messrs. Greatorex, one of the many bakers who distribute "Champion" products. due to many problems Mr. and Mrs. Vaughan decided to close their bakery down some time ago and selected "Champion" as their supplier.</t>
  </si>
  <si>
    <t>"Champion" products being delivered at the Holyhead Branch</t>
  </si>
  <si>
    <t>One of the magnetic detectors sited at various parts of the works.</t>
  </si>
  <si>
    <t>Sales Manager Mr. D. Tipton has been with the firm since 1933. He has been responsible for the development and expansion of the firm's sales over the past ten years.</t>
  </si>
  <si>
    <t>Here is part of the staff at the Conway branch of "Champion's" bakery. From the Conway bakery deliveries are made throughout Anglesey, Caernarvonshire, Conway Valley and the North Wales seaside resorts.</t>
  </si>
  <si>
    <t>"Champions" is one of the largest privately owned Bakeries in the country. Father and son, Mr J. M. Roberts (right) Managing Director and Mr. J. Alan Roberts, Director are both practical men and know the trade inside out. "Champion's" unrivalled reputation starts here.</t>
  </si>
  <si>
    <t>They go in there: they come out here ! Certainly a mouth-watering site as they come out with mathematical accuracy : the quality control is just as accurate.</t>
  </si>
  <si>
    <t>Complete check is kept on all products. The Test Bakery Staff are always looking for newer even better lines. "Champion" realises the only thus can they keep ahead.</t>
  </si>
  <si>
    <t>Five tons of butter go into "Champion" cakes every week ! And one and a half tons of Almonds !</t>
  </si>
  <si>
    <t>The girls at work on the Butter Sponge coneyor belt</t>
  </si>
  <si>
    <t>Negative number in database differs from that in volume. This photograph also appears in Wrexham Leader 09/05/1958</t>
  </si>
  <si>
    <t>Three years to the day this picture was taken Mr. J. R. Foulkes took over his Llanberis shop. Now he and Mrs. Foulkes meet "Champion" van and salesman Mr. G. Rudge and Mr. R. J. Roberts as they bring their daily order to the shop..</t>
  </si>
  <si>
    <t>GC/C11498/i/A</t>
  </si>
  <si>
    <t>GC/C11498/i/D</t>
  </si>
  <si>
    <t>GC/C11498/i/C</t>
  </si>
  <si>
    <t>GC/C11498/ii/A</t>
  </si>
  <si>
    <t>GC/C11498/ii/B</t>
  </si>
  <si>
    <t>GC/C11498/ii/C</t>
  </si>
  <si>
    <t>GC/C11498/ii/D</t>
  </si>
  <si>
    <t>Richards of Rednal, Manufacturers of Granular Fertilizers. Advertising feature.</t>
  </si>
  <si>
    <t>Powdered fertiliser is fed to nodulising drum where is picked up on converyor.</t>
  </si>
  <si>
    <t>Passed to drying and kilning section wher any excessive moisture is extracted after pellets are formed</t>
  </si>
  <si>
    <t>They pass to the drying drum which is revolving at three complete revs per minute. To the screening section which removes over-sized pellets and powdere fertiliser.</t>
  </si>
  <si>
    <t>GC/C11500</t>
  </si>
  <si>
    <t>Janice Abbott, Botwnnog</t>
  </si>
  <si>
    <t>GC/C11501</t>
  </si>
  <si>
    <t>GC/C11502</t>
  </si>
  <si>
    <t>GC/C11503</t>
  </si>
  <si>
    <t>GC/C11504A</t>
  </si>
  <si>
    <t>GC/C11504B</t>
  </si>
  <si>
    <t>Y CYMRO</t>
  </si>
  <si>
    <t>Hanes Sioni winiwns. Y stori gan Dyfed Evans</t>
  </si>
  <si>
    <t>GC/C11505</t>
  </si>
  <si>
    <t>GC/C11506</t>
  </si>
  <si>
    <t>GC/C11507B</t>
  </si>
  <si>
    <t>GC/C11507A</t>
  </si>
  <si>
    <t>Hanes melin Pentrefoelas. Y gohebydd oedd D Tecwyn Lloyd.</t>
  </si>
  <si>
    <t>GC/C11508A</t>
  </si>
  <si>
    <t>GC/C11508B</t>
  </si>
  <si>
    <t>GC/C11508C</t>
  </si>
  <si>
    <t>GC/C11508D</t>
  </si>
  <si>
    <t>Roy leaves for Montgomery. Roy Evans, Oswestry, quite probably. (Bike shop owner and rally driver)</t>
  </si>
  <si>
    <t>GC/C11509</t>
  </si>
  <si>
    <t>GC/C11510</t>
  </si>
  <si>
    <t>GC/C11511</t>
  </si>
  <si>
    <t>GC/C11512</t>
  </si>
  <si>
    <t>GC/C11513</t>
  </si>
  <si>
    <t>Williams and Jones, Pwllheli, siop cyfarpar trydanol; lluniau hysbysebu. Y llun a ddefnyddiwyd yn yr hysbyseb.</t>
  </si>
  <si>
    <t>GC/C11514A</t>
  </si>
  <si>
    <t>GC/C11514B</t>
  </si>
  <si>
    <t>GC/C11514C</t>
  </si>
  <si>
    <t>Advertising feature for J E Lloyd and Son, produce merchants</t>
  </si>
  <si>
    <t>GC/C11458</t>
  </si>
  <si>
    <t>GC/C11459</t>
  </si>
  <si>
    <t>GC/C11460</t>
  </si>
  <si>
    <t>GC/C11461</t>
  </si>
  <si>
    <t>GC/C11462</t>
  </si>
  <si>
    <t>GC/C11463</t>
  </si>
  <si>
    <t>GC/C11464</t>
  </si>
  <si>
    <t>GC/C11465</t>
  </si>
  <si>
    <t>GC/C11466</t>
  </si>
  <si>
    <t>GC/C11467</t>
  </si>
  <si>
    <t>GC/C11468</t>
  </si>
  <si>
    <t>GC/C11469</t>
  </si>
  <si>
    <t>GC/C11470</t>
  </si>
  <si>
    <t>GC/C11471</t>
  </si>
  <si>
    <t>GC/C11472</t>
  </si>
  <si>
    <t>GC/C11473</t>
  </si>
  <si>
    <t>GC/C11474</t>
  </si>
  <si>
    <t>GC/C11475</t>
  </si>
  <si>
    <t xml:space="preserve">Gŵyl Gerdd Dant Trawsfynydd </t>
  </si>
  <si>
    <t>Gŵyl Gerdd Dant Trawsfynydd</t>
  </si>
  <si>
    <t>"Croeso i Gymru yw'r neges yn Traws".  Hanes yr Ymchwiliad Cyhoeddus i'r bwriad o sefydlu gorsaf atomig yn Nhrawsfynydd. Rhai o wrandawyr astud yr Ymchwiliad.</t>
  </si>
  <si>
    <t xml:space="preserve">"Croeso i Gymru yw'r neges yn Traws".  Hanes yr Ymchwiliad Cyhoeddus i'r bwriad o sefydlu gorsaf atomig yn Nhrawsfynydd. </t>
  </si>
  <si>
    <t>GC/C11535A</t>
  </si>
  <si>
    <t>GC/C11535B</t>
  </si>
  <si>
    <t>GC/C11535C</t>
  </si>
  <si>
    <t>GC/C11535D</t>
  </si>
  <si>
    <t>No negative found</t>
  </si>
  <si>
    <t>Mrs. D. K. Horsefield, a ddechreuodd weithio yn y felin yn 1955.</t>
  </si>
  <si>
    <t>Hanes Sioni winiwns. Y stori gan Dyfed Evans. Dengys Auret sut i raffu'r nionod</t>
  </si>
  <si>
    <t>Hanes Sioni winiwns. Y stori gan Dyfed Evans. Jean Guivarch Auret, a Claude Daridon yng nghanol y nionod</t>
  </si>
  <si>
    <t>Y Felin, Pwllheli. Anfarwolwyd ei ffynnon gan Cynan yn ei bryddest Mab y Bwthyn. Y plant yw Einir a Haf Evans</t>
  </si>
  <si>
    <t>Weighing and bagging finsihed pellets ready for delivery to customers.</t>
  </si>
  <si>
    <t xml:space="preserve">Publication not traced. </t>
  </si>
  <si>
    <t>Marsh and Baxter advertising feature re. their Brierley Hill, Staffs.factory.</t>
  </si>
  <si>
    <t>Marsh and Baxter advertising feature re. their Brierley Hill, Staffs.factory. Mr R Priest and Mr W J Jones</t>
  </si>
  <si>
    <t>See full article in newspaper</t>
  </si>
  <si>
    <t>Marsh and Baxter advertising feature re. their Brierley Hill, Staffs.factory. Mr R Priest (assistant factory manager)</t>
  </si>
  <si>
    <t>Montgomeryshire Express, Oswestry and Border Counties Advertiser</t>
  </si>
  <si>
    <t>Mont Exp. (18) O&amp;BC (14)</t>
  </si>
  <si>
    <t>Mont Exp. (22/02/1958) O&amp;BC(19/02/1958)</t>
  </si>
  <si>
    <t>Mont Exp. (19) O&amp;BC (14)</t>
  </si>
  <si>
    <t>Oswestry and Border Counties Adveriser</t>
  </si>
  <si>
    <t>Montgomeryshire Express and Oswestry and Border Counties Advertiser</t>
  </si>
  <si>
    <t>Oswestry and Border Counties Advertiser</t>
  </si>
  <si>
    <t>When they handle 15 hundred pigs a day and Marsh and Baxters there will be 3 thousand sides like these cooling off in the hanging house, largest in Europe. These sides are carefully graded and from the finest come York Hams.' See full article in newspapers</t>
  </si>
  <si>
    <t xml:space="preserve">Oswestry and Border Counites Advetiser </t>
  </si>
  <si>
    <t>The sausages are made with a very special synthetic skin, tied neatly, passed through hot wat and through iced water and then go to these girls who cut the string and peel the sausage. Here they are being skinned and packed.' See full article in newspaper</t>
  </si>
  <si>
    <t>Oswestry and Border Counties Advertiser and Wrexham Leader</t>
  </si>
  <si>
    <t>O&amp;BC (14) Wrex Lead. (7)</t>
  </si>
  <si>
    <t>O&amp;BC (19/02/1958) Wrex Lead (21/02/1958)</t>
  </si>
  <si>
    <t>Oswestry and Border Counties Advertsier and Wrexham Leader</t>
  </si>
  <si>
    <t>O&amp;BC (15) Wrex Lead. (7)</t>
  </si>
  <si>
    <t>pre-packaging and the self-service store are here to stay. Marsh and Baxter are up-to-the-minute in catering for it. Here is the latest vacuum pack machine that packs your rahsers, perfectly cut in transparent wrapping, seling out dirt and contamination' See full article in newspapers</t>
  </si>
  <si>
    <t>cooling room where pies cool of after making so that they can be packed in perfect condition. With Mr R Priest and Mr W J Jones, a pie room foreman'. See full article in newspaper</t>
  </si>
  <si>
    <t>Modern flow production, sausages on conveyor belt, pre-weighed'. See full article in newspaper.</t>
  </si>
  <si>
    <t xml:space="preserve"> 'Pies filled with jelly and cooked to perfection are packed in sealed wrappings to come to the custoer in peak of condition. Many thousands are made and dispatched each day'. See full article in newspapers</t>
  </si>
  <si>
    <t xml:space="preserve">Special slicing machine, first one in the country when installed. It slices ready for vacuum packing and weighs automatically'. See full article in newspaper' </t>
  </si>
  <si>
    <t>Busy fingers packing York Hams'.  See full article in newspaper</t>
  </si>
  <si>
    <t>Rolling Bacon, rolling gives a better distribution of fat and lean in the finished pack'.  'Latest euiptment for pressure rolling'. See full article in newspapers</t>
  </si>
  <si>
    <t>The same sort of Pride and cares goes into manufacture of York Hams as the French put into the production of champagne. The curing goes on for months in air-conditioned cellers, the hams being turned and tended to from time to time'.  See full article in newspapers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</si>
</sst>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0"/>
      <name val="Verdana"/>
      <family val="0"/>
    </font>
    <font>
      <b/>
      <sz val="10"/>
      <name val="Verdana"/>
      <family val="0"/>
    </font>
    <font>
      <i/>
      <sz val="10"/>
      <name val="Verdana"/>
      <family val="0"/>
    </font>
    <font>
      <b/>
      <i/>
      <sz val="10"/>
      <name val="Verdana"/>
      <family val="0"/>
    </font>
    <font>
      <sz val="8"/>
      <name val="Verdan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20"/>
      <name val="Verdana"/>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Verdana"/>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Verdana"/>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
    <xf numFmtId="0" fontId="0" fillId="0" borderId="0" xfId="0" applyAlignment="1">
      <alignment/>
    </xf>
    <xf numFmtId="0" fontId="0" fillId="0" borderId="0" xfId="0" applyAlignment="1">
      <alignment wrapText="1"/>
    </xf>
    <xf numFmtId="0" fontId="0" fillId="0" borderId="10" xfId="0" applyBorder="1" applyAlignment="1">
      <alignment wrapText="1"/>
    </xf>
    <xf numFmtId="0" fontId="44" fillId="0" borderId="10" xfId="0" applyFont="1" applyBorder="1" applyAlignment="1">
      <alignment wrapText="1"/>
    </xf>
    <xf numFmtId="14" fontId="0" fillId="0" borderId="10" xfId="0" applyNumberFormat="1" applyBorder="1" applyAlignment="1">
      <alignment wrapText="1"/>
    </xf>
    <xf numFmtId="0" fontId="44" fillId="0" borderId="0" xfId="0" applyFont="1" applyAlignment="1">
      <alignment/>
    </xf>
    <xf numFmtId="0" fontId="0" fillId="0" borderId="10" xfId="0" applyFont="1" applyBorder="1" applyAlignment="1">
      <alignment wrapText="1"/>
    </xf>
    <xf numFmtId="14" fontId="44" fillId="0" borderId="10" xfId="0" applyNumberFormat="1" applyFont="1" applyBorder="1" applyAlignment="1">
      <alignment wrapText="1"/>
    </xf>
    <xf numFmtId="14" fontId="0" fillId="0" borderId="10" xfId="0" applyNumberFormat="1" applyFont="1" applyBorder="1" applyAlignment="1">
      <alignment wrapText="1"/>
    </xf>
    <xf numFmtId="0" fontId="44" fillId="0" borderId="0" xfId="0" applyFont="1" applyAlignment="1">
      <alignment wrapText="1"/>
    </xf>
    <xf numFmtId="0" fontId="0" fillId="0" borderId="10" xfId="0" applyFont="1" applyBorder="1" applyAlignment="1" quotePrefix="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1"/>
  <sheetViews>
    <sheetView tabSelected="1" zoomScalePageLayoutView="0" workbookViewId="0" topLeftCell="A1">
      <selection activeCell="C2" sqref="C2"/>
    </sheetView>
  </sheetViews>
  <sheetFormatPr defaultColWidth="11.00390625" defaultRowHeight="12.75"/>
  <cols>
    <col min="1" max="1" width="12.75390625" style="1" customWidth="1"/>
    <col min="2" max="2" width="10.125" style="1" customWidth="1"/>
    <col min="3" max="3" width="15.00390625" style="1" customWidth="1"/>
    <col min="4" max="4" width="11.00390625" style="1" customWidth="1"/>
    <col min="5" max="5" width="35.50390625" style="1" customWidth="1"/>
    <col min="6" max="7" width="11.00390625" style="1" customWidth="1"/>
    <col min="8" max="8" width="33.25390625" style="1" customWidth="1"/>
    <col min="9" max="9" width="15.125" style="1" customWidth="1"/>
    <col min="10" max="10" width="7.75390625" style="1" customWidth="1"/>
    <col min="11" max="12" width="11.00390625" style="1" customWidth="1"/>
    <col min="13" max="13" width="19.875" style="9" customWidth="1"/>
  </cols>
  <sheetData>
    <row r="1" spans="1:13" ht="63.75">
      <c r="A1" s="2" t="s">
        <v>229</v>
      </c>
      <c r="B1" s="2" t="s">
        <v>230</v>
      </c>
      <c r="C1" s="6" t="s">
        <v>311</v>
      </c>
      <c r="D1" s="2" t="s">
        <v>231</v>
      </c>
      <c r="E1" s="2" t="s">
        <v>232</v>
      </c>
      <c r="F1" s="2" t="s">
        <v>233</v>
      </c>
      <c r="G1" s="2" t="s">
        <v>234</v>
      </c>
      <c r="H1" s="6" t="s">
        <v>312</v>
      </c>
      <c r="I1" s="6" t="s">
        <v>313</v>
      </c>
      <c r="J1" s="6" t="s">
        <v>314</v>
      </c>
      <c r="K1" s="6" t="s">
        <v>315</v>
      </c>
      <c r="L1" s="6" t="s">
        <v>316</v>
      </c>
      <c r="M1" s="6" t="s">
        <v>317</v>
      </c>
    </row>
    <row r="2" spans="1:13" ht="76.5">
      <c r="A2" s="2" t="s">
        <v>235</v>
      </c>
      <c r="B2" s="2">
        <v>303234</v>
      </c>
      <c r="C2" s="2"/>
      <c r="D2" s="2"/>
      <c r="E2" s="2" t="str">
        <f>HYPERLINK("http://hdl.handle.net/10107/1460813")</f>
        <v>http://hdl.handle.net/10107/1460813</v>
      </c>
      <c r="F2" s="2" t="s">
        <v>236</v>
      </c>
      <c r="G2" s="2" t="s">
        <v>237</v>
      </c>
      <c r="H2" s="2"/>
      <c r="I2" s="2"/>
      <c r="J2" s="2"/>
      <c r="K2" s="4">
        <v>19640</v>
      </c>
      <c r="L2" s="2"/>
      <c r="M2" s="3"/>
    </row>
    <row r="3" spans="1:13" ht="25.5">
      <c r="A3" s="2" t="s">
        <v>235</v>
      </c>
      <c r="B3" s="2">
        <v>303234</v>
      </c>
      <c r="C3" s="2" t="s">
        <v>318</v>
      </c>
      <c r="D3" s="2" t="s">
        <v>238</v>
      </c>
      <c r="E3" s="2" t="str">
        <f>HYPERLINK("http://hdl.handle.net/10107/1460814-11")</f>
        <v>http://hdl.handle.net/10107/1460814-11</v>
      </c>
      <c r="F3" s="2"/>
      <c r="G3" s="2"/>
      <c r="H3" s="6" t="s">
        <v>329</v>
      </c>
      <c r="I3" s="2"/>
      <c r="J3" s="2"/>
      <c r="K3" s="2"/>
      <c r="L3" s="4">
        <v>19640</v>
      </c>
      <c r="M3" s="3"/>
    </row>
    <row r="4" spans="1:13" ht="25.5">
      <c r="A4" s="2" t="s">
        <v>235</v>
      </c>
      <c r="B4" s="2">
        <v>303234</v>
      </c>
      <c r="C4" s="2" t="s">
        <v>319</v>
      </c>
      <c r="D4" s="2" t="s">
        <v>239</v>
      </c>
      <c r="E4" s="2" t="str">
        <f>HYPERLINK("http://hdl.handle.net/10107/1460815-11")</f>
        <v>http://hdl.handle.net/10107/1460815-11</v>
      </c>
      <c r="F4" s="2"/>
      <c r="G4" s="2"/>
      <c r="H4" s="6" t="s">
        <v>329</v>
      </c>
      <c r="I4" s="2"/>
      <c r="J4" s="2"/>
      <c r="K4" s="2"/>
      <c r="L4" s="4">
        <v>19640</v>
      </c>
      <c r="M4" s="3"/>
    </row>
    <row r="5" spans="1:13" ht="127.5">
      <c r="A5" s="2" t="s">
        <v>235</v>
      </c>
      <c r="B5" s="2">
        <v>303234</v>
      </c>
      <c r="C5" s="2" t="s">
        <v>320</v>
      </c>
      <c r="D5" s="2" t="s">
        <v>240</v>
      </c>
      <c r="E5" s="2" t="str">
        <f>HYPERLINK("http://hdl.handle.net/10107/1460816-11")</f>
        <v>http://hdl.handle.net/10107/1460816-11</v>
      </c>
      <c r="F5" s="2"/>
      <c r="G5" s="2"/>
      <c r="H5" s="6" t="s">
        <v>331</v>
      </c>
      <c r="I5" s="6" t="s">
        <v>330</v>
      </c>
      <c r="J5" s="2">
        <v>9</v>
      </c>
      <c r="K5" s="4">
        <v>19640</v>
      </c>
      <c r="L5" s="2"/>
      <c r="M5" s="3"/>
    </row>
    <row r="6" spans="1:13" s="5" customFormat="1" ht="12.75">
      <c r="A6" s="3"/>
      <c r="B6" s="3"/>
      <c r="C6" s="3" t="s">
        <v>324</v>
      </c>
      <c r="D6" s="3"/>
      <c r="E6" s="3"/>
      <c r="F6" s="3"/>
      <c r="G6" s="3"/>
      <c r="H6" s="3" t="s">
        <v>328</v>
      </c>
      <c r="I6" s="3"/>
      <c r="J6" s="3"/>
      <c r="K6" s="3"/>
      <c r="L6" s="3"/>
      <c r="M6" s="3" t="s">
        <v>327</v>
      </c>
    </row>
    <row r="7" spans="1:13" s="5" customFormat="1" ht="12.75">
      <c r="A7" s="3"/>
      <c r="B7" s="3"/>
      <c r="C7" s="3" t="s">
        <v>325</v>
      </c>
      <c r="D7" s="3"/>
      <c r="E7" s="3"/>
      <c r="F7" s="3"/>
      <c r="G7" s="3"/>
      <c r="H7" s="3" t="s">
        <v>328</v>
      </c>
      <c r="I7" s="3"/>
      <c r="J7" s="3"/>
      <c r="K7" s="3"/>
      <c r="L7" s="3"/>
      <c r="M7" s="3" t="s">
        <v>327</v>
      </c>
    </row>
    <row r="8" spans="1:13" s="5" customFormat="1" ht="12.75">
      <c r="A8" s="3"/>
      <c r="B8" s="3"/>
      <c r="C8" s="3" t="s">
        <v>326</v>
      </c>
      <c r="D8" s="3"/>
      <c r="E8" s="3"/>
      <c r="F8" s="3"/>
      <c r="G8" s="3"/>
      <c r="H8" s="3" t="s">
        <v>328</v>
      </c>
      <c r="I8" s="3"/>
      <c r="J8" s="3"/>
      <c r="K8" s="3"/>
      <c r="L8" s="3"/>
      <c r="M8" s="3" t="s">
        <v>327</v>
      </c>
    </row>
    <row r="9" spans="1:13" ht="76.5">
      <c r="A9" s="2" t="s">
        <v>241</v>
      </c>
      <c r="B9" s="2">
        <v>303235</v>
      </c>
      <c r="C9" s="2"/>
      <c r="D9" s="2"/>
      <c r="E9" s="2" t="str">
        <f>HYPERLINK("http://hdl.handle.net/10107/1455159")</f>
        <v>http://hdl.handle.net/10107/1455159</v>
      </c>
      <c r="F9" s="2" t="s">
        <v>242</v>
      </c>
      <c r="G9" s="2" t="s">
        <v>243</v>
      </c>
      <c r="H9" s="2"/>
      <c r="I9" s="2"/>
      <c r="J9" s="2"/>
      <c r="K9" s="4">
        <v>19620</v>
      </c>
      <c r="L9" s="2"/>
      <c r="M9" s="3"/>
    </row>
    <row r="10" spans="1:13" ht="51">
      <c r="A10" s="2" t="s">
        <v>241</v>
      </c>
      <c r="B10" s="2">
        <v>303235</v>
      </c>
      <c r="C10" s="2" t="s">
        <v>321</v>
      </c>
      <c r="D10" s="2" t="s">
        <v>244</v>
      </c>
      <c r="E10" s="2" t="str">
        <f>HYPERLINK("http://hdl.handle.net/10107/1455160-11")</f>
        <v>http://hdl.handle.net/10107/1455160-11</v>
      </c>
      <c r="F10" s="2"/>
      <c r="G10" s="2"/>
      <c r="H10" s="6" t="s">
        <v>332</v>
      </c>
      <c r="I10" s="6" t="s">
        <v>334</v>
      </c>
      <c r="J10" s="2">
        <v>8</v>
      </c>
      <c r="K10" s="4">
        <v>19620</v>
      </c>
      <c r="L10" s="4">
        <v>19620</v>
      </c>
      <c r="M10" s="6" t="s">
        <v>335</v>
      </c>
    </row>
    <row r="11" spans="1:13" ht="38.25">
      <c r="A11" s="2" t="s">
        <v>241</v>
      </c>
      <c r="B11" s="2">
        <v>303235</v>
      </c>
      <c r="C11" s="2" t="s">
        <v>322</v>
      </c>
      <c r="D11" s="2" t="s">
        <v>245</v>
      </c>
      <c r="E11" s="2" t="str">
        <f>HYPERLINK("http://hdl.handle.net/10107/1455161-11")</f>
        <v>http://hdl.handle.net/10107/1455161-11</v>
      </c>
      <c r="F11" s="2"/>
      <c r="G11" s="2"/>
      <c r="H11" s="6" t="s">
        <v>332</v>
      </c>
      <c r="I11" s="2"/>
      <c r="J11" s="2"/>
      <c r="K11" s="2"/>
      <c r="L11" s="4">
        <v>19620</v>
      </c>
      <c r="M11" s="6"/>
    </row>
    <row r="12" spans="1:13" ht="51">
      <c r="A12" s="2" t="s">
        <v>241</v>
      </c>
      <c r="B12" s="2">
        <v>303235</v>
      </c>
      <c r="C12" s="2" t="s">
        <v>323</v>
      </c>
      <c r="D12" s="2" t="s">
        <v>246</v>
      </c>
      <c r="E12" s="2" t="str">
        <f>HYPERLINK("http://hdl.handle.net/10107/1455162-11")</f>
        <v>http://hdl.handle.net/10107/1455162-11</v>
      </c>
      <c r="F12" s="2"/>
      <c r="G12" s="2"/>
      <c r="H12" s="6" t="s">
        <v>333</v>
      </c>
      <c r="I12" s="6" t="s">
        <v>334</v>
      </c>
      <c r="J12" s="2">
        <v>8</v>
      </c>
      <c r="K12" s="4">
        <v>19620</v>
      </c>
      <c r="L12" s="4">
        <v>19620</v>
      </c>
      <c r="M12" s="6" t="s">
        <v>335</v>
      </c>
    </row>
    <row r="13" spans="1:13" ht="38.25">
      <c r="A13" s="2" t="s">
        <v>247</v>
      </c>
      <c r="B13" s="2">
        <v>303236</v>
      </c>
      <c r="C13" s="6"/>
      <c r="D13" s="2"/>
      <c r="E13" s="2" t="str">
        <f>HYPERLINK("http://hdl.handle.net/10107/1494455")</f>
        <v>http://hdl.handle.net/10107/1494455</v>
      </c>
      <c r="F13" s="2" t="s">
        <v>248</v>
      </c>
      <c r="G13" s="2" t="s">
        <v>249</v>
      </c>
      <c r="H13" s="2"/>
      <c r="I13" s="2"/>
      <c r="J13" s="2"/>
      <c r="K13" s="4">
        <v>19602</v>
      </c>
      <c r="L13" s="2"/>
      <c r="M13" s="3"/>
    </row>
    <row r="14" spans="1:13" ht="25.5">
      <c r="A14" s="2" t="s">
        <v>247</v>
      </c>
      <c r="B14" s="2">
        <v>303236</v>
      </c>
      <c r="C14" s="6" t="s">
        <v>336</v>
      </c>
      <c r="D14" s="2" t="s">
        <v>250</v>
      </c>
      <c r="E14" s="2" t="str">
        <f>HYPERLINK("http://hdl.handle.net/10107/1494456-11")</f>
        <v>http://hdl.handle.net/10107/1494456-11</v>
      </c>
      <c r="F14" s="2"/>
      <c r="G14" s="2"/>
      <c r="H14" s="6" t="s">
        <v>340</v>
      </c>
      <c r="I14" s="2"/>
      <c r="J14" s="2"/>
      <c r="K14" s="2"/>
      <c r="L14" s="6" t="s">
        <v>341</v>
      </c>
      <c r="M14" s="6" t="s">
        <v>342</v>
      </c>
    </row>
    <row r="15" spans="1:13" ht="25.5">
      <c r="A15" s="2" t="s">
        <v>247</v>
      </c>
      <c r="B15" s="2">
        <v>303236</v>
      </c>
      <c r="C15" s="6" t="s">
        <v>337</v>
      </c>
      <c r="D15" s="2" t="s">
        <v>251</v>
      </c>
      <c r="E15" s="2" t="str">
        <f>HYPERLINK("http://hdl.handle.net/10107/1494457-11")</f>
        <v>http://hdl.handle.net/10107/1494457-11</v>
      </c>
      <c r="F15" s="2"/>
      <c r="G15" s="2"/>
      <c r="H15" s="6" t="s">
        <v>340</v>
      </c>
      <c r="I15" s="2"/>
      <c r="J15" s="2"/>
      <c r="K15" s="2"/>
      <c r="L15" s="6" t="s">
        <v>341</v>
      </c>
      <c r="M15" s="6" t="s">
        <v>342</v>
      </c>
    </row>
    <row r="16" spans="1:13" ht="25.5">
      <c r="A16" s="2" t="s">
        <v>247</v>
      </c>
      <c r="B16" s="2">
        <v>303236</v>
      </c>
      <c r="C16" s="6" t="s">
        <v>338</v>
      </c>
      <c r="D16" s="2" t="s">
        <v>252</v>
      </c>
      <c r="E16" s="2" t="str">
        <f>HYPERLINK("http://hdl.handle.net/10107/1494458-11")</f>
        <v>http://hdl.handle.net/10107/1494458-11</v>
      </c>
      <c r="F16" s="2"/>
      <c r="G16" s="2"/>
      <c r="H16" s="6" t="s">
        <v>340</v>
      </c>
      <c r="I16" s="2"/>
      <c r="J16" s="2"/>
      <c r="K16" s="2"/>
      <c r="L16" s="6" t="s">
        <v>341</v>
      </c>
      <c r="M16" s="6" t="s">
        <v>342</v>
      </c>
    </row>
    <row r="17" spans="1:13" ht="25.5">
      <c r="A17" s="2" t="s">
        <v>247</v>
      </c>
      <c r="B17" s="2">
        <v>303236</v>
      </c>
      <c r="C17" s="6" t="s">
        <v>339</v>
      </c>
      <c r="D17" s="2" t="s">
        <v>253</v>
      </c>
      <c r="E17" s="2" t="str">
        <f>HYPERLINK("http://hdl.handle.net/10107/1494459-11")</f>
        <v>http://hdl.handle.net/10107/1494459-11</v>
      </c>
      <c r="F17" s="2"/>
      <c r="G17" s="2"/>
      <c r="H17" s="6" t="s">
        <v>340</v>
      </c>
      <c r="I17" s="2"/>
      <c r="J17" s="2"/>
      <c r="K17" s="2"/>
      <c r="L17" s="6" t="s">
        <v>341</v>
      </c>
      <c r="M17" s="6" t="s">
        <v>342</v>
      </c>
    </row>
    <row r="18" spans="1:13" ht="25.5">
      <c r="A18" s="2" t="s">
        <v>247</v>
      </c>
      <c r="B18" s="2">
        <v>303236</v>
      </c>
      <c r="C18" s="6" t="s">
        <v>343</v>
      </c>
      <c r="D18" s="2" t="s">
        <v>254</v>
      </c>
      <c r="E18" s="2" t="str">
        <f>HYPERLINK("http://hdl.handle.net/10107/1494460-11")</f>
        <v>http://hdl.handle.net/10107/1494460-11</v>
      </c>
      <c r="F18" s="2"/>
      <c r="G18" s="2"/>
      <c r="H18" s="6" t="s">
        <v>340</v>
      </c>
      <c r="I18" s="2"/>
      <c r="J18" s="2"/>
      <c r="K18" s="2"/>
      <c r="L18" s="6" t="s">
        <v>341</v>
      </c>
      <c r="M18" s="6" t="s">
        <v>342</v>
      </c>
    </row>
    <row r="19" spans="1:13" ht="25.5">
      <c r="A19" s="2" t="s">
        <v>247</v>
      </c>
      <c r="B19" s="2">
        <v>303236</v>
      </c>
      <c r="C19" s="6" t="s">
        <v>344</v>
      </c>
      <c r="D19" s="2" t="s">
        <v>255</v>
      </c>
      <c r="E19" s="2" t="str">
        <f>HYPERLINK("http://hdl.handle.net/10107/1494461-11")</f>
        <v>http://hdl.handle.net/10107/1494461-11</v>
      </c>
      <c r="F19" s="2"/>
      <c r="G19" s="2"/>
      <c r="H19" s="6" t="s">
        <v>340</v>
      </c>
      <c r="I19" s="2"/>
      <c r="J19" s="2"/>
      <c r="K19" s="2"/>
      <c r="L19" s="6" t="s">
        <v>341</v>
      </c>
      <c r="M19" s="6" t="s">
        <v>342</v>
      </c>
    </row>
    <row r="20" spans="1:13" ht="25.5">
      <c r="A20" s="2" t="s">
        <v>247</v>
      </c>
      <c r="B20" s="2">
        <v>303236</v>
      </c>
      <c r="C20" s="6" t="s">
        <v>345</v>
      </c>
      <c r="D20" s="2" t="s">
        <v>256</v>
      </c>
      <c r="E20" s="2" t="str">
        <f>HYPERLINK("http://hdl.handle.net/10107/1494462-11")</f>
        <v>http://hdl.handle.net/10107/1494462-11</v>
      </c>
      <c r="F20" s="2"/>
      <c r="G20" s="2"/>
      <c r="H20" s="6" t="s">
        <v>340</v>
      </c>
      <c r="I20" s="2"/>
      <c r="J20" s="2"/>
      <c r="K20" s="2"/>
      <c r="L20" s="6" t="s">
        <v>341</v>
      </c>
      <c r="M20" s="6" t="s">
        <v>342</v>
      </c>
    </row>
    <row r="21" spans="1:13" ht="25.5">
      <c r="A21" s="2" t="s">
        <v>247</v>
      </c>
      <c r="B21" s="2">
        <v>303236</v>
      </c>
      <c r="C21" s="6" t="s">
        <v>346</v>
      </c>
      <c r="D21" s="2" t="s">
        <v>257</v>
      </c>
      <c r="E21" s="2" t="str">
        <f>HYPERLINK("http://hdl.handle.net/10107/1494463-11")</f>
        <v>http://hdl.handle.net/10107/1494463-11</v>
      </c>
      <c r="F21" s="2"/>
      <c r="G21" s="2"/>
      <c r="H21" s="6" t="s">
        <v>340</v>
      </c>
      <c r="I21" s="2"/>
      <c r="J21" s="2"/>
      <c r="K21" s="2"/>
      <c r="L21" s="6" t="s">
        <v>341</v>
      </c>
      <c r="M21" s="6" t="s">
        <v>342</v>
      </c>
    </row>
    <row r="22" spans="1:13" ht="25.5">
      <c r="A22" s="2" t="s">
        <v>247</v>
      </c>
      <c r="B22" s="2">
        <v>303236</v>
      </c>
      <c r="C22" s="6" t="s">
        <v>347</v>
      </c>
      <c r="D22" s="2" t="s">
        <v>258</v>
      </c>
      <c r="E22" s="2" t="str">
        <f>HYPERLINK("http://hdl.handle.net/10107/1494464-11")</f>
        <v>http://hdl.handle.net/10107/1494464-11</v>
      </c>
      <c r="F22" s="2"/>
      <c r="G22" s="2"/>
      <c r="H22" s="6" t="s">
        <v>350</v>
      </c>
      <c r="I22" s="2"/>
      <c r="J22" s="2"/>
      <c r="K22" s="2"/>
      <c r="L22" s="6" t="s">
        <v>341</v>
      </c>
      <c r="M22" s="6" t="s">
        <v>342</v>
      </c>
    </row>
    <row r="23" spans="1:13" ht="25.5">
      <c r="A23" s="2" t="s">
        <v>247</v>
      </c>
      <c r="B23" s="2">
        <v>303236</v>
      </c>
      <c r="C23" s="6" t="s">
        <v>348</v>
      </c>
      <c r="D23" s="2" t="s">
        <v>259</v>
      </c>
      <c r="E23" s="2" t="str">
        <f>HYPERLINK("http://hdl.handle.net/10107/1494465-11")</f>
        <v>http://hdl.handle.net/10107/1494465-11</v>
      </c>
      <c r="F23" s="2"/>
      <c r="G23" s="2"/>
      <c r="H23" s="6" t="s">
        <v>351</v>
      </c>
      <c r="I23" s="2"/>
      <c r="J23" s="2"/>
      <c r="K23" s="2"/>
      <c r="L23" s="6" t="s">
        <v>341</v>
      </c>
      <c r="M23" s="6" t="s">
        <v>342</v>
      </c>
    </row>
    <row r="24" spans="1:13" ht="25.5">
      <c r="A24" s="2" t="s">
        <v>247</v>
      </c>
      <c r="B24" s="2">
        <v>303236</v>
      </c>
      <c r="C24" s="6" t="s">
        <v>349</v>
      </c>
      <c r="D24" s="2" t="s">
        <v>260</v>
      </c>
      <c r="E24" s="2" t="str">
        <f>HYPERLINK("http://hdl.handle.net/10107/1494466-11")</f>
        <v>http://hdl.handle.net/10107/1494466-11</v>
      </c>
      <c r="F24" s="2"/>
      <c r="G24" s="2"/>
      <c r="H24" s="6" t="s">
        <v>352</v>
      </c>
      <c r="I24" s="2"/>
      <c r="J24" s="2"/>
      <c r="K24" s="2"/>
      <c r="L24" s="6" t="s">
        <v>341</v>
      </c>
      <c r="M24" s="6" t="s">
        <v>342</v>
      </c>
    </row>
    <row r="25" spans="1:13" ht="38.25">
      <c r="A25" s="2" t="s">
        <v>261</v>
      </c>
      <c r="B25" s="2">
        <v>303237</v>
      </c>
      <c r="C25" s="2"/>
      <c r="D25" s="2"/>
      <c r="E25" s="2" t="str">
        <f>HYPERLINK("http://hdl.handle.net/10107/1467400")</f>
        <v>http://hdl.handle.net/10107/1467400</v>
      </c>
      <c r="F25" s="2" t="s">
        <v>262</v>
      </c>
      <c r="G25" s="2" t="s">
        <v>263</v>
      </c>
      <c r="H25" s="2"/>
      <c r="I25" s="2"/>
      <c r="J25" s="2"/>
      <c r="K25" s="4">
        <v>19602</v>
      </c>
      <c r="L25" s="2"/>
      <c r="M25" s="6"/>
    </row>
    <row r="26" spans="1:13" ht="25.5">
      <c r="A26" s="2" t="s">
        <v>261</v>
      </c>
      <c r="B26" s="2">
        <v>303237</v>
      </c>
      <c r="C26" s="6" t="s">
        <v>353</v>
      </c>
      <c r="D26" s="2" t="s">
        <v>264</v>
      </c>
      <c r="E26" s="2" t="str">
        <f>HYPERLINK("http://hdl.handle.net/10107/1467401-11")</f>
        <v>http://hdl.handle.net/10107/1467401-11</v>
      </c>
      <c r="F26" s="2"/>
      <c r="G26" s="2"/>
      <c r="H26" s="6" t="s">
        <v>356</v>
      </c>
      <c r="I26" s="2"/>
      <c r="J26" s="2"/>
      <c r="K26" s="2"/>
      <c r="L26" s="6" t="s">
        <v>341</v>
      </c>
      <c r="M26" s="6" t="s">
        <v>342</v>
      </c>
    </row>
    <row r="27" spans="1:13" ht="25.5">
      <c r="A27" s="2" t="s">
        <v>261</v>
      </c>
      <c r="B27" s="2">
        <v>303237</v>
      </c>
      <c r="C27" s="6" t="s">
        <v>354</v>
      </c>
      <c r="D27" s="2" t="s">
        <v>265</v>
      </c>
      <c r="E27" s="2" t="str">
        <f>HYPERLINK("http://hdl.handle.net/10107/1467402-11")</f>
        <v>http://hdl.handle.net/10107/1467402-11</v>
      </c>
      <c r="F27" s="2"/>
      <c r="G27" s="2"/>
      <c r="H27" s="6" t="s">
        <v>356</v>
      </c>
      <c r="I27" s="2"/>
      <c r="J27" s="2"/>
      <c r="K27" s="2"/>
      <c r="L27" s="6" t="s">
        <v>341</v>
      </c>
      <c r="M27" s="6" t="s">
        <v>342</v>
      </c>
    </row>
    <row r="28" spans="1:13" ht="25.5">
      <c r="A28" s="2" t="s">
        <v>261</v>
      </c>
      <c r="B28" s="2">
        <v>303237</v>
      </c>
      <c r="C28" s="6" t="s">
        <v>355</v>
      </c>
      <c r="D28" s="2" t="s">
        <v>266</v>
      </c>
      <c r="E28" s="2" t="str">
        <f>HYPERLINK("http://hdl.handle.net/10107/1467403-11")</f>
        <v>http://hdl.handle.net/10107/1467403-11</v>
      </c>
      <c r="F28" s="2"/>
      <c r="G28" s="2"/>
      <c r="H28" s="6" t="s">
        <v>356</v>
      </c>
      <c r="I28" s="2"/>
      <c r="J28" s="2"/>
      <c r="K28" s="2"/>
      <c r="L28" s="6" t="s">
        <v>341</v>
      </c>
      <c r="M28" s="6" t="s">
        <v>342</v>
      </c>
    </row>
    <row r="29" spans="1:13" ht="38.25">
      <c r="A29" s="2" t="s">
        <v>267</v>
      </c>
      <c r="B29" s="2">
        <v>303238</v>
      </c>
      <c r="C29" s="2"/>
      <c r="D29" s="2"/>
      <c r="E29" s="2" t="str">
        <f>HYPERLINK("http://hdl.handle.net/10107/1509828")</f>
        <v>http://hdl.handle.net/10107/1509828</v>
      </c>
      <c r="F29" s="2" t="s">
        <v>268</v>
      </c>
      <c r="G29" s="2" t="s">
        <v>269</v>
      </c>
      <c r="H29" s="2"/>
      <c r="I29" s="2"/>
      <c r="J29" s="2"/>
      <c r="K29" s="4">
        <v>19602</v>
      </c>
      <c r="L29" s="2"/>
      <c r="M29" s="3"/>
    </row>
    <row r="30" spans="1:13" ht="25.5">
      <c r="A30" s="2" t="s">
        <v>267</v>
      </c>
      <c r="B30" s="2">
        <v>303238</v>
      </c>
      <c r="C30" s="6" t="s">
        <v>357</v>
      </c>
      <c r="D30" s="2" t="s">
        <v>270</v>
      </c>
      <c r="E30" s="2" t="str">
        <f>HYPERLINK("http://hdl.handle.net/10107/1509829-11")</f>
        <v>http://hdl.handle.net/10107/1509829-11</v>
      </c>
      <c r="F30" s="2"/>
      <c r="G30" s="2"/>
      <c r="H30" s="6" t="s">
        <v>361</v>
      </c>
      <c r="I30" s="2"/>
      <c r="J30" s="2"/>
      <c r="K30" s="2"/>
      <c r="L30" s="6" t="s">
        <v>341</v>
      </c>
      <c r="M30" s="6" t="s">
        <v>342</v>
      </c>
    </row>
    <row r="31" spans="1:13" ht="25.5">
      <c r="A31" s="2" t="s">
        <v>267</v>
      </c>
      <c r="B31" s="2">
        <v>303238</v>
      </c>
      <c r="C31" s="6" t="s">
        <v>358</v>
      </c>
      <c r="D31" s="2" t="s">
        <v>271</v>
      </c>
      <c r="E31" s="2" t="str">
        <f>HYPERLINK("http://hdl.handle.net/10107/1509830-11")</f>
        <v>http://hdl.handle.net/10107/1509830-11</v>
      </c>
      <c r="F31" s="2"/>
      <c r="G31" s="2"/>
      <c r="H31" s="6" t="s">
        <v>361</v>
      </c>
      <c r="I31" s="2"/>
      <c r="J31" s="2"/>
      <c r="K31" s="2"/>
      <c r="L31" s="6" t="s">
        <v>341</v>
      </c>
      <c r="M31" s="6" t="s">
        <v>342</v>
      </c>
    </row>
    <row r="32" spans="1:13" ht="25.5">
      <c r="A32" s="2" t="s">
        <v>267</v>
      </c>
      <c r="B32" s="2">
        <v>303238</v>
      </c>
      <c r="C32" s="6" t="s">
        <v>359</v>
      </c>
      <c r="D32" s="2" t="s">
        <v>272</v>
      </c>
      <c r="E32" s="2" t="str">
        <f>HYPERLINK("http://hdl.handle.net/10107/1509831-11")</f>
        <v>http://hdl.handle.net/10107/1509831-11</v>
      </c>
      <c r="F32" s="2"/>
      <c r="G32" s="2"/>
      <c r="H32" s="6" t="s">
        <v>361</v>
      </c>
      <c r="I32" s="2"/>
      <c r="J32" s="2"/>
      <c r="K32" s="2"/>
      <c r="L32" s="6" t="s">
        <v>341</v>
      </c>
      <c r="M32" s="6" t="s">
        <v>342</v>
      </c>
    </row>
    <row r="33" spans="1:13" ht="25.5">
      <c r="A33" s="2" t="s">
        <v>267</v>
      </c>
      <c r="B33" s="2">
        <v>303238</v>
      </c>
      <c r="C33" s="6" t="s">
        <v>360</v>
      </c>
      <c r="D33" s="2" t="s">
        <v>273</v>
      </c>
      <c r="E33" s="2" t="str">
        <f>HYPERLINK("http://hdl.handle.net/10107/1509832-11")</f>
        <v>http://hdl.handle.net/10107/1509832-11</v>
      </c>
      <c r="F33" s="2"/>
      <c r="G33" s="2"/>
      <c r="H33" s="6" t="s">
        <v>361</v>
      </c>
      <c r="I33" s="2"/>
      <c r="J33" s="2"/>
      <c r="K33" s="2"/>
      <c r="L33" s="6" t="s">
        <v>341</v>
      </c>
      <c r="M33" s="6" t="s">
        <v>342</v>
      </c>
    </row>
    <row r="34" spans="1:13" ht="25.5">
      <c r="A34" s="2" t="s">
        <v>267</v>
      </c>
      <c r="B34" s="2">
        <v>303238</v>
      </c>
      <c r="C34" s="6" t="s">
        <v>362</v>
      </c>
      <c r="D34" s="2" t="s">
        <v>274</v>
      </c>
      <c r="E34" s="2" t="str">
        <f>HYPERLINK("http://hdl.handle.net/10107/1509833-11")</f>
        <v>http://hdl.handle.net/10107/1509833-11</v>
      </c>
      <c r="F34" s="2"/>
      <c r="G34" s="2"/>
      <c r="H34" s="6" t="s">
        <v>361</v>
      </c>
      <c r="I34" s="2"/>
      <c r="J34" s="2"/>
      <c r="K34" s="2"/>
      <c r="L34" s="6" t="s">
        <v>341</v>
      </c>
      <c r="M34" s="6" t="s">
        <v>342</v>
      </c>
    </row>
    <row r="35" spans="1:13" ht="25.5">
      <c r="A35" s="2" t="s">
        <v>267</v>
      </c>
      <c r="B35" s="2">
        <v>303238</v>
      </c>
      <c r="C35" s="6" t="s">
        <v>363</v>
      </c>
      <c r="D35" s="2" t="s">
        <v>275</v>
      </c>
      <c r="E35" s="2" t="str">
        <f>HYPERLINK("http://hdl.handle.net/10107/1509834-11")</f>
        <v>http://hdl.handle.net/10107/1509834-11</v>
      </c>
      <c r="F35" s="2"/>
      <c r="G35" s="2"/>
      <c r="H35" s="6" t="s">
        <v>361</v>
      </c>
      <c r="I35" s="2"/>
      <c r="J35" s="2"/>
      <c r="K35" s="2"/>
      <c r="L35" s="6" t="s">
        <v>341</v>
      </c>
      <c r="M35" s="6" t="s">
        <v>342</v>
      </c>
    </row>
    <row r="36" spans="1:13" ht="25.5">
      <c r="A36" s="2" t="s">
        <v>267</v>
      </c>
      <c r="B36" s="2">
        <v>303238</v>
      </c>
      <c r="C36" s="6" t="s">
        <v>364</v>
      </c>
      <c r="D36" s="2" t="s">
        <v>276</v>
      </c>
      <c r="E36" s="2" t="str">
        <f>HYPERLINK("http://hdl.handle.net/10107/1509835-11")</f>
        <v>http://hdl.handle.net/10107/1509835-11</v>
      </c>
      <c r="F36" s="2"/>
      <c r="G36" s="2"/>
      <c r="H36" s="6" t="s">
        <v>361</v>
      </c>
      <c r="I36" s="2"/>
      <c r="J36" s="2"/>
      <c r="K36" s="2"/>
      <c r="L36" s="6" t="s">
        <v>341</v>
      </c>
      <c r="M36" s="6" t="s">
        <v>342</v>
      </c>
    </row>
    <row r="37" spans="1:13" s="5" customFormat="1" ht="12.75">
      <c r="A37" s="3"/>
      <c r="B37" s="3"/>
      <c r="C37" s="3" t="s">
        <v>375</v>
      </c>
      <c r="D37" s="3"/>
      <c r="E37" s="3"/>
      <c r="F37" s="3"/>
      <c r="G37" s="3"/>
      <c r="H37" s="3"/>
      <c r="I37" s="3"/>
      <c r="J37" s="3"/>
      <c r="K37" s="3"/>
      <c r="L37" s="3"/>
      <c r="M37" s="3" t="s">
        <v>327</v>
      </c>
    </row>
    <row r="38" spans="1:13" s="5" customFormat="1" ht="12.75">
      <c r="A38" s="3"/>
      <c r="B38" s="3"/>
      <c r="C38" s="3" t="s">
        <v>376</v>
      </c>
      <c r="D38" s="3"/>
      <c r="E38" s="3"/>
      <c r="F38" s="3"/>
      <c r="G38" s="3"/>
      <c r="H38" s="3"/>
      <c r="I38" s="3"/>
      <c r="J38" s="3"/>
      <c r="K38" s="3"/>
      <c r="L38" s="3"/>
      <c r="M38" s="3" t="s">
        <v>327</v>
      </c>
    </row>
    <row r="39" spans="1:13" s="5" customFormat="1" ht="12.75">
      <c r="A39" s="3"/>
      <c r="B39" s="3"/>
      <c r="C39" s="3" t="s">
        <v>377</v>
      </c>
      <c r="D39" s="3"/>
      <c r="E39" s="3"/>
      <c r="F39" s="3"/>
      <c r="G39" s="3"/>
      <c r="H39" s="3"/>
      <c r="I39" s="3"/>
      <c r="J39" s="3"/>
      <c r="K39" s="3"/>
      <c r="L39" s="3"/>
      <c r="M39" s="3" t="s">
        <v>327</v>
      </c>
    </row>
    <row r="40" spans="1:13" s="5" customFormat="1" ht="12.75">
      <c r="A40" s="3"/>
      <c r="B40" s="3"/>
      <c r="C40" s="3" t="s">
        <v>378</v>
      </c>
      <c r="D40" s="3"/>
      <c r="E40" s="3"/>
      <c r="F40" s="3"/>
      <c r="G40" s="3"/>
      <c r="H40" s="3"/>
      <c r="I40" s="3"/>
      <c r="J40" s="3"/>
      <c r="K40" s="3"/>
      <c r="L40" s="3"/>
      <c r="M40" s="3" t="s">
        <v>327</v>
      </c>
    </row>
    <row r="41" spans="1:13" s="5" customFormat="1" ht="12.75">
      <c r="A41" s="3"/>
      <c r="B41" s="3"/>
      <c r="C41" s="3" t="s">
        <v>379</v>
      </c>
      <c r="D41" s="3"/>
      <c r="E41" s="3"/>
      <c r="F41" s="3"/>
      <c r="G41" s="3"/>
      <c r="H41" s="3"/>
      <c r="I41" s="3"/>
      <c r="J41" s="3"/>
      <c r="K41" s="3"/>
      <c r="L41" s="3"/>
      <c r="M41" s="3" t="s">
        <v>327</v>
      </c>
    </row>
    <row r="42" spans="1:13" s="5" customFormat="1" ht="12.75">
      <c r="A42" s="3"/>
      <c r="B42" s="3"/>
      <c r="C42" s="3" t="s">
        <v>380</v>
      </c>
      <c r="D42" s="3"/>
      <c r="E42" s="3"/>
      <c r="F42" s="3"/>
      <c r="G42" s="3"/>
      <c r="H42" s="3"/>
      <c r="I42" s="3"/>
      <c r="J42" s="3"/>
      <c r="K42" s="3"/>
      <c r="L42" s="3"/>
      <c r="M42" s="3" t="s">
        <v>327</v>
      </c>
    </row>
    <row r="43" spans="1:13" ht="127.5">
      <c r="A43" s="2" t="s">
        <v>277</v>
      </c>
      <c r="B43" s="2">
        <v>303239</v>
      </c>
      <c r="C43" s="2"/>
      <c r="D43" s="2"/>
      <c r="E43" s="2" t="str">
        <f>HYPERLINK("http://hdl.handle.net/10107/1497234")</f>
        <v>http://hdl.handle.net/10107/1497234</v>
      </c>
      <c r="F43" s="2" t="s">
        <v>278</v>
      </c>
      <c r="G43" s="2" t="s">
        <v>279</v>
      </c>
      <c r="H43" s="2"/>
      <c r="I43" s="2"/>
      <c r="J43" s="2"/>
      <c r="K43" s="4">
        <v>19627</v>
      </c>
      <c r="L43" s="2"/>
      <c r="M43" s="3"/>
    </row>
    <row r="44" spans="1:13" ht="63.75">
      <c r="A44" s="2" t="s">
        <v>277</v>
      </c>
      <c r="B44" s="2">
        <v>303239</v>
      </c>
      <c r="C44" s="6" t="s">
        <v>365</v>
      </c>
      <c r="D44" s="2" t="s">
        <v>280</v>
      </c>
      <c r="E44" s="2" t="str">
        <f>HYPERLINK("http://hdl.handle.net/10107/1497235-11")</f>
        <v>http://hdl.handle.net/10107/1497235-11</v>
      </c>
      <c r="F44" s="2"/>
      <c r="G44" s="2"/>
      <c r="H44" s="6" t="s">
        <v>381</v>
      </c>
      <c r="I44" s="6" t="s">
        <v>334</v>
      </c>
      <c r="J44" s="2">
        <v>1</v>
      </c>
      <c r="K44" s="4">
        <v>19627</v>
      </c>
      <c r="L44" s="4">
        <v>19627</v>
      </c>
      <c r="M44" s="6" t="s">
        <v>368</v>
      </c>
    </row>
    <row r="45" spans="1:13" ht="51">
      <c r="A45" s="2" t="s">
        <v>277</v>
      </c>
      <c r="B45" s="2">
        <v>303239</v>
      </c>
      <c r="C45" s="6" t="s">
        <v>367</v>
      </c>
      <c r="D45" s="2" t="s">
        <v>281</v>
      </c>
      <c r="E45" s="2" t="str">
        <f>HYPERLINK("http://hdl.handle.net/10107/1497236-11")</f>
        <v>http://hdl.handle.net/10107/1497236-11</v>
      </c>
      <c r="F45" s="2"/>
      <c r="G45" s="2"/>
      <c r="H45" s="6" t="s">
        <v>382</v>
      </c>
      <c r="I45" s="6" t="s">
        <v>334</v>
      </c>
      <c r="J45" s="2">
        <v>1</v>
      </c>
      <c r="K45" s="4">
        <v>19627</v>
      </c>
      <c r="L45" s="2"/>
      <c r="M45" s="6" t="s">
        <v>368</v>
      </c>
    </row>
    <row r="46" spans="1:13" ht="38.25">
      <c r="A46" s="2"/>
      <c r="B46" s="2"/>
      <c r="C46" s="3" t="s">
        <v>372</v>
      </c>
      <c r="D46" s="2"/>
      <c r="E46" s="2"/>
      <c r="F46" s="2"/>
      <c r="G46" s="2"/>
      <c r="H46" s="3" t="s">
        <v>383</v>
      </c>
      <c r="I46" s="6"/>
      <c r="J46" s="2"/>
      <c r="K46" s="4"/>
      <c r="L46" s="6" t="s">
        <v>384</v>
      </c>
      <c r="M46" s="6" t="s">
        <v>342</v>
      </c>
    </row>
    <row r="47" spans="1:13" ht="51">
      <c r="A47" s="2" t="s">
        <v>277</v>
      </c>
      <c r="B47" s="2">
        <v>303239</v>
      </c>
      <c r="C47" s="6" t="s">
        <v>369</v>
      </c>
      <c r="D47" s="2" t="s">
        <v>282</v>
      </c>
      <c r="E47" s="2" t="str">
        <f>HYPERLINK("http://hdl.handle.net/10107/1497237-11")</f>
        <v>http://hdl.handle.net/10107/1497237-11</v>
      </c>
      <c r="F47" s="2"/>
      <c r="G47" s="2"/>
      <c r="H47" s="6" t="s">
        <v>366</v>
      </c>
      <c r="I47" s="2"/>
      <c r="J47" s="2"/>
      <c r="K47" s="2"/>
      <c r="L47" s="4">
        <v>19627</v>
      </c>
      <c r="M47" s="6"/>
    </row>
    <row r="48" spans="1:13" ht="63.75">
      <c r="A48" s="2" t="s">
        <v>277</v>
      </c>
      <c r="B48" s="2">
        <v>303239</v>
      </c>
      <c r="C48" s="6" t="s">
        <v>370</v>
      </c>
      <c r="D48" s="2" t="s">
        <v>283</v>
      </c>
      <c r="E48" s="2" t="str">
        <f>HYPERLINK("http://hdl.handle.net/10107/1497238-11")</f>
        <v>http://hdl.handle.net/10107/1497238-11</v>
      </c>
      <c r="F48" s="2"/>
      <c r="G48" s="2"/>
      <c r="H48" s="6" t="s">
        <v>385</v>
      </c>
      <c r="I48" s="6" t="s">
        <v>334</v>
      </c>
      <c r="J48" s="2">
        <v>1</v>
      </c>
      <c r="K48" s="4">
        <v>19627</v>
      </c>
      <c r="L48" s="4">
        <v>19627</v>
      </c>
      <c r="M48" s="6" t="s">
        <v>368</v>
      </c>
    </row>
    <row r="49" spans="1:13" ht="51">
      <c r="A49" s="2" t="s">
        <v>277</v>
      </c>
      <c r="B49" s="2">
        <v>303239</v>
      </c>
      <c r="C49" s="6" t="s">
        <v>371</v>
      </c>
      <c r="D49" s="2" t="s">
        <v>284</v>
      </c>
      <c r="E49" s="2" t="str">
        <f>HYPERLINK("http://hdl.handle.net/10107/1497239-11")</f>
        <v>http://hdl.handle.net/10107/1497239-11</v>
      </c>
      <c r="F49" s="2"/>
      <c r="G49" s="2"/>
      <c r="H49" s="6" t="s">
        <v>366</v>
      </c>
      <c r="I49" s="2"/>
      <c r="J49" s="2"/>
      <c r="K49" s="2"/>
      <c r="L49" s="4">
        <v>19627</v>
      </c>
      <c r="M49" s="3"/>
    </row>
    <row r="50" spans="1:13" ht="51">
      <c r="A50" s="2" t="s">
        <v>277</v>
      </c>
      <c r="B50" s="2">
        <v>303239</v>
      </c>
      <c r="C50" s="6" t="s">
        <v>373</v>
      </c>
      <c r="D50" s="2" t="s">
        <v>285</v>
      </c>
      <c r="E50" s="2" t="str">
        <f>HYPERLINK("http://hdl.handle.net/10107/1497240-11")</f>
        <v>http://hdl.handle.net/10107/1497240-11</v>
      </c>
      <c r="F50" s="2"/>
      <c r="G50" s="2"/>
      <c r="H50" s="6" t="s">
        <v>366</v>
      </c>
      <c r="I50" s="2"/>
      <c r="J50" s="2"/>
      <c r="K50" s="2"/>
      <c r="L50" s="4">
        <v>18531</v>
      </c>
      <c r="M50" s="3"/>
    </row>
    <row r="51" spans="1:13" ht="51">
      <c r="A51" s="2" t="s">
        <v>277</v>
      </c>
      <c r="B51" s="2">
        <v>303239</v>
      </c>
      <c r="C51" s="6" t="s">
        <v>374</v>
      </c>
      <c r="D51" s="2" t="s">
        <v>286</v>
      </c>
      <c r="E51" s="2" t="str">
        <f>HYPERLINK("http://hdl.handle.net/10107/1497241-11")</f>
        <v>http://hdl.handle.net/10107/1497241-11</v>
      </c>
      <c r="F51" s="2"/>
      <c r="G51" s="2"/>
      <c r="H51" s="6" t="s">
        <v>366</v>
      </c>
      <c r="I51" s="2"/>
      <c r="J51" s="2"/>
      <c r="K51" s="2"/>
      <c r="L51" s="4">
        <v>18531</v>
      </c>
      <c r="M51" s="3"/>
    </row>
    <row r="52" spans="1:13" s="5" customFormat="1" ht="25.5">
      <c r="A52" s="3"/>
      <c r="B52" s="3"/>
      <c r="C52" s="3" t="s">
        <v>406</v>
      </c>
      <c r="D52" s="3"/>
      <c r="E52" s="3"/>
      <c r="F52" s="3"/>
      <c r="G52" s="3"/>
      <c r="H52" s="3" t="s">
        <v>328</v>
      </c>
      <c r="I52" s="3"/>
      <c r="J52" s="3"/>
      <c r="K52" s="3"/>
      <c r="L52" s="7"/>
      <c r="M52" s="3" t="s">
        <v>409</v>
      </c>
    </row>
    <row r="53" spans="1:13" s="5" customFormat="1" ht="25.5">
      <c r="A53" s="3"/>
      <c r="B53" s="3"/>
      <c r="C53" s="3" t="s">
        <v>407</v>
      </c>
      <c r="D53" s="3"/>
      <c r="E53" s="3"/>
      <c r="F53" s="3"/>
      <c r="G53" s="3"/>
      <c r="H53" s="3" t="s">
        <v>328</v>
      </c>
      <c r="I53" s="3"/>
      <c r="J53" s="3"/>
      <c r="K53" s="3"/>
      <c r="L53" s="7"/>
      <c r="M53" s="3" t="s">
        <v>409</v>
      </c>
    </row>
    <row r="54" spans="1:13" s="5" customFormat="1" ht="25.5">
      <c r="A54" s="3"/>
      <c r="B54" s="3"/>
      <c r="C54" s="3" t="s">
        <v>408</v>
      </c>
      <c r="D54" s="3"/>
      <c r="E54" s="3"/>
      <c r="F54" s="3"/>
      <c r="G54" s="3"/>
      <c r="H54" s="3" t="s">
        <v>328</v>
      </c>
      <c r="I54" s="3"/>
      <c r="J54" s="3"/>
      <c r="K54" s="3"/>
      <c r="L54" s="7"/>
      <c r="M54" s="3" t="s">
        <v>409</v>
      </c>
    </row>
    <row r="55" spans="1:13" s="5" customFormat="1" ht="25.5">
      <c r="A55" s="3"/>
      <c r="B55" s="3"/>
      <c r="C55" s="3" t="s">
        <v>410</v>
      </c>
      <c r="D55" s="3"/>
      <c r="E55" s="3"/>
      <c r="F55" s="3"/>
      <c r="G55" s="3"/>
      <c r="H55" s="3" t="s">
        <v>328</v>
      </c>
      <c r="I55" s="3"/>
      <c r="J55" s="3"/>
      <c r="K55" s="3"/>
      <c r="L55" s="7"/>
      <c r="M55" s="3" t="s">
        <v>411</v>
      </c>
    </row>
    <row r="56" spans="1:13" ht="38.25">
      <c r="A56" s="2" t="s">
        <v>287</v>
      </c>
      <c r="B56" s="2">
        <v>303240</v>
      </c>
      <c r="C56" s="2"/>
      <c r="D56" s="2"/>
      <c r="E56" s="2" t="str">
        <f>HYPERLINK("http://hdl.handle.net/10107/1452000")</f>
        <v>http://hdl.handle.net/10107/1452000</v>
      </c>
      <c r="F56" s="2" t="s">
        <v>288</v>
      </c>
      <c r="G56" s="2" t="s">
        <v>289</v>
      </c>
      <c r="H56" s="2"/>
      <c r="I56" s="2"/>
      <c r="J56" s="2"/>
      <c r="K56" s="4">
        <v>19602</v>
      </c>
      <c r="L56" s="2"/>
      <c r="M56" s="3"/>
    </row>
    <row r="57" spans="1:13" ht="25.5">
      <c r="A57" s="2" t="s">
        <v>287</v>
      </c>
      <c r="B57" s="2">
        <v>303240</v>
      </c>
      <c r="C57" s="6" t="s">
        <v>386</v>
      </c>
      <c r="D57" s="2" t="s">
        <v>290</v>
      </c>
      <c r="E57" s="2" t="str">
        <f>HYPERLINK("http://hdl.handle.net/10107/1452001-11")</f>
        <v>http://hdl.handle.net/10107/1452001-11</v>
      </c>
      <c r="F57" s="2"/>
      <c r="G57" s="2"/>
      <c r="H57" s="6" t="s">
        <v>388</v>
      </c>
      <c r="I57" s="2"/>
      <c r="J57" s="2"/>
      <c r="K57" s="2"/>
      <c r="L57" s="6" t="s">
        <v>384</v>
      </c>
      <c r="M57" s="6" t="s">
        <v>342</v>
      </c>
    </row>
    <row r="58" spans="1:13" ht="25.5">
      <c r="A58" s="2" t="s">
        <v>287</v>
      </c>
      <c r="B58" s="2">
        <v>303240</v>
      </c>
      <c r="C58" s="6" t="s">
        <v>387</v>
      </c>
      <c r="D58" s="2" t="s">
        <v>291</v>
      </c>
      <c r="E58" s="2" t="str">
        <f>HYPERLINK("http://hdl.handle.net/10107/1452002-11")</f>
        <v>http://hdl.handle.net/10107/1452002-11</v>
      </c>
      <c r="F58" s="2"/>
      <c r="G58" s="2"/>
      <c r="H58" s="6" t="s">
        <v>388</v>
      </c>
      <c r="I58" s="2"/>
      <c r="J58" s="2"/>
      <c r="K58" s="2"/>
      <c r="L58" s="6" t="s">
        <v>384</v>
      </c>
      <c r="M58" s="6" t="s">
        <v>342</v>
      </c>
    </row>
    <row r="59" spans="1:13" ht="25.5">
      <c r="A59" s="2" t="s">
        <v>287</v>
      </c>
      <c r="B59" s="2">
        <v>303240</v>
      </c>
      <c r="C59" s="6" t="s">
        <v>389</v>
      </c>
      <c r="D59" s="2" t="s">
        <v>292</v>
      </c>
      <c r="E59" s="2" t="str">
        <f>HYPERLINK("http://hdl.handle.net/10107/1452003-11")</f>
        <v>http://hdl.handle.net/10107/1452003-11</v>
      </c>
      <c r="F59" s="2"/>
      <c r="G59" s="2"/>
      <c r="H59" s="6" t="s">
        <v>390</v>
      </c>
      <c r="I59" s="2"/>
      <c r="J59" s="2"/>
      <c r="K59" s="2"/>
      <c r="L59" s="6" t="s">
        <v>384</v>
      </c>
      <c r="M59" s="6" t="s">
        <v>342</v>
      </c>
    </row>
    <row r="60" spans="1:13" ht="102">
      <c r="A60" s="2" t="s">
        <v>293</v>
      </c>
      <c r="B60" s="2">
        <v>303240</v>
      </c>
      <c r="C60" s="2"/>
      <c r="D60" s="2"/>
      <c r="E60" s="2" t="str">
        <f>HYPERLINK("http://hdl.handle.net/10107/1477739")</f>
        <v>http://hdl.handle.net/10107/1477739</v>
      </c>
      <c r="F60" s="2" t="s">
        <v>294</v>
      </c>
      <c r="G60" s="2" t="s">
        <v>295</v>
      </c>
      <c r="H60" s="2"/>
      <c r="I60" s="2"/>
      <c r="J60" s="2"/>
      <c r="K60" s="4">
        <v>19602</v>
      </c>
      <c r="L60" s="2"/>
      <c r="M60" s="3"/>
    </row>
    <row r="61" spans="1:13" ht="51">
      <c r="A61" s="2" t="s">
        <v>293</v>
      </c>
      <c r="B61" s="2">
        <v>303240</v>
      </c>
      <c r="C61" s="6" t="s">
        <v>391</v>
      </c>
      <c r="D61" s="2" t="s">
        <v>296</v>
      </c>
      <c r="E61" s="2" t="str">
        <f>HYPERLINK("http://hdl.handle.net/10107/1477740-11")</f>
        <v>http://hdl.handle.net/10107/1477740-11</v>
      </c>
      <c r="F61" s="2"/>
      <c r="G61" s="2"/>
      <c r="H61" s="6" t="s">
        <v>413</v>
      </c>
      <c r="I61" s="2"/>
      <c r="J61" s="2"/>
      <c r="K61" s="2"/>
      <c r="L61" s="2"/>
      <c r="M61" s="6" t="s">
        <v>418</v>
      </c>
    </row>
    <row r="62" spans="1:13" ht="63.75">
      <c r="A62" s="2" t="s">
        <v>293</v>
      </c>
      <c r="B62" s="2">
        <v>303240</v>
      </c>
      <c r="C62" s="6" t="s">
        <v>392</v>
      </c>
      <c r="D62" s="2" t="s">
        <v>297</v>
      </c>
      <c r="E62" s="2" t="str">
        <f>HYPERLINK("http://hdl.handle.net/10107/1477741-11")</f>
        <v>http://hdl.handle.net/10107/1477741-11</v>
      </c>
      <c r="F62" s="2"/>
      <c r="G62" s="2"/>
      <c r="H62" s="6" t="s">
        <v>415</v>
      </c>
      <c r="I62" s="2"/>
      <c r="J62" s="2"/>
      <c r="K62" s="2"/>
      <c r="L62" s="2"/>
      <c r="M62" s="6" t="s">
        <v>418</v>
      </c>
    </row>
    <row r="63" spans="1:13" ht="63.75">
      <c r="A63" s="2" t="s">
        <v>293</v>
      </c>
      <c r="B63" s="2">
        <v>303240</v>
      </c>
      <c r="C63" s="6" t="s">
        <v>393</v>
      </c>
      <c r="D63" s="2" t="s">
        <v>298</v>
      </c>
      <c r="E63" s="2" t="str">
        <f>HYPERLINK("http://hdl.handle.net/10107/1477742-11")</f>
        <v>http://hdl.handle.net/10107/1477742-11</v>
      </c>
      <c r="F63" s="2"/>
      <c r="G63" s="2"/>
      <c r="H63" s="6" t="s">
        <v>414</v>
      </c>
      <c r="I63" s="2"/>
      <c r="J63" s="2"/>
      <c r="K63" s="2"/>
      <c r="L63" s="2"/>
      <c r="M63" s="6" t="s">
        <v>418</v>
      </c>
    </row>
    <row r="64" spans="1:13" ht="51">
      <c r="A64" s="2" t="s">
        <v>293</v>
      </c>
      <c r="B64" s="2">
        <v>303240</v>
      </c>
      <c r="C64" s="6" t="s">
        <v>394</v>
      </c>
      <c r="D64" s="2" t="s">
        <v>299</v>
      </c>
      <c r="E64" s="2" t="str">
        <f>HYPERLINK("http://hdl.handle.net/10107/1477743-11")</f>
        <v>http://hdl.handle.net/10107/1477743-11</v>
      </c>
      <c r="F64" s="2"/>
      <c r="G64" s="2"/>
      <c r="H64" s="6" t="s">
        <v>416</v>
      </c>
      <c r="I64" s="2"/>
      <c r="J64" s="2"/>
      <c r="K64" s="2"/>
      <c r="L64" s="2"/>
      <c r="M64" s="6" t="s">
        <v>418</v>
      </c>
    </row>
    <row r="65" spans="1:13" ht="76.5">
      <c r="A65" s="2" t="s">
        <v>293</v>
      </c>
      <c r="B65" s="2">
        <v>303240</v>
      </c>
      <c r="C65" s="6" t="s">
        <v>395</v>
      </c>
      <c r="D65" s="2" t="s">
        <v>300</v>
      </c>
      <c r="E65" s="2" t="str">
        <f>HYPERLINK("http://hdl.handle.net/10107/1477744-11")</f>
        <v>http://hdl.handle.net/10107/1477744-11</v>
      </c>
      <c r="F65" s="2"/>
      <c r="G65" s="2"/>
      <c r="H65" s="6" t="s">
        <v>417</v>
      </c>
      <c r="I65" s="2"/>
      <c r="J65" s="2"/>
      <c r="K65" s="2"/>
      <c r="L65" s="2"/>
      <c r="M65" s="6" t="s">
        <v>418</v>
      </c>
    </row>
    <row r="66" spans="1:13" ht="38.25">
      <c r="A66" s="2" t="s">
        <v>293</v>
      </c>
      <c r="B66" s="2">
        <v>303240</v>
      </c>
      <c r="C66" s="6" t="s">
        <v>396</v>
      </c>
      <c r="D66" s="2" t="s">
        <v>301</v>
      </c>
      <c r="E66" s="2" t="str">
        <f>HYPERLINK("http://hdl.handle.net/10107/1477745-11")</f>
        <v>http://hdl.handle.net/10107/1477745-11</v>
      </c>
      <c r="F66" s="2"/>
      <c r="G66" s="2"/>
      <c r="H66" s="6" t="s">
        <v>412</v>
      </c>
      <c r="I66" s="2"/>
      <c r="J66" s="2"/>
      <c r="K66" s="2"/>
      <c r="L66" s="2"/>
      <c r="M66" s="6" t="s">
        <v>418</v>
      </c>
    </row>
    <row r="67" spans="1:13" ht="38.25">
      <c r="A67" s="2" t="s">
        <v>293</v>
      </c>
      <c r="B67" s="2">
        <v>303240</v>
      </c>
      <c r="C67" s="6" t="s">
        <v>397</v>
      </c>
      <c r="D67" s="2" t="s">
        <v>302</v>
      </c>
      <c r="E67" s="2"/>
      <c r="F67" s="2"/>
      <c r="G67" s="2"/>
      <c r="H67" s="6" t="s">
        <v>412</v>
      </c>
      <c r="I67" s="2"/>
      <c r="J67" s="2"/>
      <c r="K67" s="2"/>
      <c r="L67" s="2"/>
      <c r="M67" s="3" t="s">
        <v>398</v>
      </c>
    </row>
    <row r="68" spans="1:13" ht="51">
      <c r="A68" s="2" t="s">
        <v>293</v>
      </c>
      <c r="B68" s="2">
        <v>303240</v>
      </c>
      <c r="C68" s="6" t="s">
        <v>399</v>
      </c>
      <c r="D68" s="2" t="s">
        <v>303</v>
      </c>
      <c r="E68" s="2" t="str">
        <f>HYPERLINK("http://hdl.handle.net/10107/1477747-11")</f>
        <v>http://hdl.handle.net/10107/1477747-11</v>
      </c>
      <c r="F68" s="2"/>
      <c r="G68" s="2"/>
      <c r="H68" s="6" t="s">
        <v>416</v>
      </c>
      <c r="I68" s="2"/>
      <c r="J68" s="2"/>
      <c r="K68" s="2"/>
      <c r="L68" s="2"/>
      <c r="M68" s="6" t="s">
        <v>418</v>
      </c>
    </row>
    <row r="69" spans="1:13" ht="38.25">
      <c r="A69" s="2" t="s">
        <v>293</v>
      </c>
      <c r="B69" s="2">
        <v>303240</v>
      </c>
      <c r="C69" s="6" t="s">
        <v>400</v>
      </c>
      <c r="D69" s="2" t="s">
        <v>304</v>
      </c>
      <c r="E69" s="2" t="str">
        <f>HYPERLINK("http://hdl.handle.net/10107/1477748-11")</f>
        <v>http://hdl.handle.net/10107/1477748-11</v>
      </c>
      <c r="F69" s="2"/>
      <c r="G69" s="2"/>
      <c r="H69" s="6" t="s">
        <v>412</v>
      </c>
      <c r="I69" s="2"/>
      <c r="J69" s="2"/>
      <c r="K69" s="2"/>
      <c r="L69" s="2"/>
      <c r="M69" s="6" t="s">
        <v>418</v>
      </c>
    </row>
    <row r="70" spans="1:13" ht="38.25">
      <c r="A70" s="2" t="s">
        <v>293</v>
      </c>
      <c r="B70" s="2">
        <v>303240</v>
      </c>
      <c r="C70" s="6" t="s">
        <v>401</v>
      </c>
      <c r="D70" s="2" t="s">
        <v>305</v>
      </c>
      <c r="E70" s="2" t="str">
        <f>HYPERLINK("http://hdl.handle.net/10107/1477749-11")</f>
        <v>http://hdl.handle.net/10107/1477749-11</v>
      </c>
      <c r="F70" s="2"/>
      <c r="G70" s="2"/>
      <c r="H70" s="6" t="s">
        <v>412</v>
      </c>
      <c r="I70" s="2"/>
      <c r="J70" s="2"/>
      <c r="K70" s="2"/>
      <c r="L70" s="2"/>
      <c r="M70" s="6" t="s">
        <v>418</v>
      </c>
    </row>
    <row r="71" spans="1:13" ht="38.25">
      <c r="A71" s="2" t="s">
        <v>293</v>
      </c>
      <c r="B71" s="2">
        <v>303240</v>
      </c>
      <c r="C71" s="6" t="s">
        <v>402</v>
      </c>
      <c r="D71" s="2" t="s">
        <v>306</v>
      </c>
      <c r="E71" s="2" t="str">
        <f>HYPERLINK("http://hdl.handle.net/10107/1477750-11")</f>
        <v>http://hdl.handle.net/10107/1477750-11</v>
      </c>
      <c r="F71" s="2"/>
      <c r="G71" s="2"/>
      <c r="H71" s="6" t="s">
        <v>412</v>
      </c>
      <c r="I71" s="2"/>
      <c r="J71" s="2"/>
      <c r="K71" s="2"/>
      <c r="L71" s="2"/>
      <c r="M71" s="6" t="s">
        <v>418</v>
      </c>
    </row>
    <row r="72" spans="1:13" ht="38.25">
      <c r="A72" s="2" t="s">
        <v>293</v>
      </c>
      <c r="B72" s="2">
        <v>303240</v>
      </c>
      <c r="C72" s="6" t="s">
        <v>403</v>
      </c>
      <c r="D72" s="2" t="s">
        <v>307</v>
      </c>
      <c r="E72" s="2" t="str">
        <f>HYPERLINK("http://hdl.handle.net/10107/1477751-11")</f>
        <v>http://hdl.handle.net/10107/1477751-11</v>
      </c>
      <c r="F72" s="2"/>
      <c r="G72" s="2"/>
      <c r="H72" s="6" t="s">
        <v>412</v>
      </c>
      <c r="I72" s="2"/>
      <c r="J72" s="2"/>
      <c r="K72" s="2"/>
      <c r="L72" s="2"/>
      <c r="M72" s="6" t="s">
        <v>418</v>
      </c>
    </row>
    <row r="73" spans="1:13" ht="38.25">
      <c r="A73" s="2" t="s">
        <v>293</v>
      </c>
      <c r="B73" s="2">
        <v>303240</v>
      </c>
      <c r="C73" s="6" t="s">
        <v>404</v>
      </c>
      <c r="D73" s="2" t="s">
        <v>308</v>
      </c>
      <c r="E73" s="2" t="str">
        <f>HYPERLINK("http://hdl.handle.net/10107/1477752-11")</f>
        <v>http://hdl.handle.net/10107/1477752-11</v>
      </c>
      <c r="F73" s="2"/>
      <c r="G73" s="2"/>
      <c r="H73" s="6" t="s">
        <v>412</v>
      </c>
      <c r="I73" s="2"/>
      <c r="J73" s="2"/>
      <c r="K73" s="2"/>
      <c r="L73" s="2"/>
      <c r="M73" s="6" t="s">
        <v>418</v>
      </c>
    </row>
    <row r="74" spans="1:13" ht="38.25">
      <c r="A74" s="2" t="s">
        <v>293</v>
      </c>
      <c r="B74" s="2">
        <v>303240</v>
      </c>
      <c r="C74" s="6" t="s">
        <v>405</v>
      </c>
      <c r="D74" s="2" t="s">
        <v>309</v>
      </c>
      <c r="E74" s="2" t="str">
        <f>HYPERLINK("http://hdl.handle.net/10107/1477753-11")</f>
        <v>http://hdl.handle.net/10107/1477753-11</v>
      </c>
      <c r="F74" s="2"/>
      <c r="G74" s="2"/>
      <c r="H74" s="6" t="s">
        <v>412</v>
      </c>
      <c r="I74" s="2"/>
      <c r="J74" s="2"/>
      <c r="K74" s="2"/>
      <c r="L74" s="2"/>
      <c r="M74" s="6" t="s">
        <v>418</v>
      </c>
    </row>
    <row r="75" spans="1:13" ht="63.75">
      <c r="A75" s="2" t="s">
        <v>310</v>
      </c>
      <c r="B75" s="2">
        <v>303241</v>
      </c>
      <c r="C75" s="2"/>
      <c r="D75" s="2"/>
      <c r="E75" s="2" t="str">
        <f>HYPERLINK("http://hdl.handle.net/10107/1467224")</f>
        <v>http://hdl.handle.net/10107/1467224</v>
      </c>
      <c r="F75" s="2" t="s">
        <v>133</v>
      </c>
      <c r="G75" s="2" t="s">
        <v>134</v>
      </c>
      <c r="H75" s="2"/>
      <c r="I75" s="2"/>
      <c r="J75" s="2"/>
      <c r="K75" s="4">
        <v>19689</v>
      </c>
      <c r="L75" s="2"/>
      <c r="M75" s="3"/>
    </row>
    <row r="76" spans="1:13" ht="51">
      <c r="A76" s="2" t="s">
        <v>310</v>
      </c>
      <c r="B76" s="2">
        <v>303241</v>
      </c>
      <c r="C76" s="6" t="s">
        <v>419</v>
      </c>
      <c r="D76" s="2" t="s">
        <v>135</v>
      </c>
      <c r="E76" s="2" t="str">
        <f>HYPERLINK("http://hdl.handle.net/10107/1467225-11")</f>
        <v>http://hdl.handle.net/10107/1467225-11</v>
      </c>
      <c r="F76" s="2"/>
      <c r="G76" s="2"/>
      <c r="H76" s="2" t="s">
        <v>429</v>
      </c>
      <c r="I76" s="2" t="s">
        <v>330</v>
      </c>
      <c r="J76" s="6" t="s">
        <v>430</v>
      </c>
      <c r="K76" s="4">
        <v>19689</v>
      </c>
      <c r="L76" s="4">
        <v>19689</v>
      </c>
      <c r="M76" s="8" t="s">
        <v>432</v>
      </c>
    </row>
    <row r="77" spans="1:13" ht="38.25">
      <c r="A77" s="2" t="s">
        <v>310</v>
      </c>
      <c r="B77" s="2">
        <v>303241</v>
      </c>
      <c r="C77" s="6" t="s">
        <v>420</v>
      </c>
      <c r="D77" s="2" t="s">
        <v>136</v>
      </c>
      <c r="E77" s="2" t="str">
        <f>HYPERLINK("http://hdl.handle.net/10107/1467226-11")</f>
        <v>http://hdl.handle.net/10107/1467226-11</v>
      </c>
      <c r="F77" s="2"/>
      <c r="G77" s="2"/>
      <c r="H77" s="2" t="s">
        <v>433</v>
      </c>
      <c r="I77" s="2" t="s">
        <v>330</v>
      </c>
      <c r="J77" s="6" t="s">
        <v>431</v>
      </c>
      <c r="K77" s="4">
        <v>19689</v>
      </c>
      <c r="L77" s="4">
        <v>19689</v>
      </c>
      <c r="M77" s="6" t="s">
        <v>432</v>
      </c>
    </row>
    <row r="78" spans="1:13" ht="25.5">
      <c r="A78" s="2" t="s">
        <v>310</v>
      </c>
      <c r="B78" s="2">
        <v>303241</v>
      </c>
      <c r="C78" s="6" t="s">
        <v>421</v>
      </c>
      <c r="D78" s="2" t="s">
        <v>137</v>
      </c>
      <c r="E78" s="2" t="str">
        <f>HYPERLINK("http://hdl.handle.net/10107/1467227-11")</f>
        <v>http://hdl.handle.net/10107/1467227-11</v>
      </c>
      <c r="F78" s="2"/>
      <c r="G78" s="2"/>
      <c r="H78" s="2" t="s">
        <v>428</v>
      </c>
      <c r="I78" s="2"/>
      <c r="J78" s="2"/>
      <c r="K78" s="2"/>
      <c r="L78" s="4">
        <v>19689</v>
      </c>
      <c r="M78" s="3"/>
    </row>
    <row r="79" spans="1:13" ht="25.5">
      <c r="A79" s="2" t="s">
        <v>310</v>
      </c>
      <c r="B79" s="2">
        <v>303241</v>
      </c>
      <c r="C79" s="6" t="s">
        <v>422</v>
      </c>
      <c r="D79" s="2" t="s">
        <v>138</v>
      </c>
      <c r="E79" s="2" t="str">
        <f>HYPERLINK("http://hdl.handle.net/10107/1467228-11")</f>
        <v>http://hdl.handle.net/10107/1467228-11</v>
      </c>
      <c r="F79" s="2"/>
      <c r="G79" s="2"/>
      <c r="H79" s="2" t="s">
        <v>428</v>
      </c>
      <c r="I79" s="2"/>
      <c r="J79" s="2"/>
      <c r="K79" s="2"/>
      <c r="L79" s="4">
        <v>19689</v>
      </c>
      <c r="M79" s="3"/>
    </row>
    <row r="80" spans="1:13" ht="76.5">
      <c r="A80" s="2" t="s">
        <v>310</v>
      </c>
      <c r="B80" s="2">
        <v>303241</v>
      </c>
      <c r="C80" s="6" t="s">
        <v>423</v>
      </c>
      <c r="D80" s="2" t="s">
        <v>139</v>
      </c>
      <c r="E80" s="2" t="str">
        <f>HYPERLINK("http://hdl.handle.net/10107/1467229-11")</f>
        <v>http://hdl.handle.net/10107/1467229-11</v>
      </c>
      <c r="F80" s="2"/>
      <c r="G80" s="2"/>
      <c r="H80" s="6" t="s">
        <v>445</v>
      </c>
      <c r="I80" s="6" t="s">
        <v>450</v>
      </c>
      <c r="J80" s="6" t="s">
        <v>451</v>
      </c>
      <c r="K80" s="4">
        <v>19689</v>
      </c>
      <c r="L80" s="4">
        <v>19689</v>
      </c>
      <c r="M80" s="6" t="s">
        <v>452</v>
      </c>
    </row>
    <row r="81" spans="1:13" ht="25.5">
      <c r="A81" s="3" t="s">
        <v>310</v>
      </c>
      <c r="B81" s="3">
        <v>303241</v>
      </c>
      <c r="C81" s="3" t="s">
        <v>424</v>
      </c>
      <c r="D81" s="3" t="s">
        <v>140</v>
      </c>
      <c r="E81" s="3"/>
      <c r="F81" s="3"/>
      <c r="G81" s="3"/>
      <c r="H81" s="3" t="s">
        <v>428</v>
      </c>
      <c r="I81" s="2"/>
      <c r="J81" s="2"/>
      <c r="K81" s="2"/>
      <c r="L81" s="2"/>
      <c r="M81" s="3" t="s">
        <v>437</v>
      </c>
    </row>
    <row r="82" spans="1:13" ht="25.5">
      <c r="A82" s="2" t="s">
        <v>310</v>
      </c>
      <c r="B82" s="2">
        <v>303241</v>
      </c>
      <c r="C82" s="6" t="s">
        <v>425</v>
      </c>
      <c r="D82" s="2" t="s">
        <v>141</v>
      </c>
      <c r="E82" s="2" t="str">
        <f>HYPERLINK("http://hdl.handle.net/10107/1467231-11")</f>
        <v>http://hdl.handle.net/10107/1467231-11</v>
      </c>
      <c r="F82" s="2"/>
      <c r="G82" s="2"/>
      <c r="H82" s="2" t="s">
        <v>428</v>
      </c>
      <c r="I82" s="2"/>
      <c r="J82" s="2"/>
      <c r="K82" s="2"/>
      <c r="L82" s="2"/>
      <c r="M82" s="3"/>
    </row>
    <row r="83" spans="1:13" ht="38.25">
      <c r="A83" s="2" t="s">
        <v>310</v>
      </c>
      <c r="B83" s="2">
        <v>303241</v>
      </c>
      <c r="C83" s="2" t="s">
        <v>426</v>
      </c>
      <c r="D83" s="2" t="s">
        <v>142</v>
      </c>
      <c r="E83" s="2" t="str">
        <f>HYPERLINK("http://hdl.handle.net/10107/1467232-11")</f>
        <v>http://hdl.handle.net/10107/1467232-11</v>
      </c>
      <c r="F83" s="2"/>
      <c r="G83" s="2"/>
      <c r="H83" s="2" t="s">
        <v>428</v>
      </c>
      <c r="I83" s="6" t="s">
        <v>330</v>
      </c>
      <c r="J83" s="6" t="s">
        <v>446</v>
      </c>
      <c r="K83" s="4">
        <v>19689</v>
      </c>
      <c r="L83" s="4">
        <v>19689</v>
      </c>
      <c r="M83" s="6" t="s">
        <v>432</v>
      </c>
    </row>
    <row r="84" spans="1:13" ht="25.5">
      <c r="A84" s="2" t="s">
        <v>310</v>
      </c>
      <c r="B84" s="2">
        <v>303241</v>
      </c>
      <c r="C84" s="2" t="s">
        <v>427</v>
      </c>
      <c r="D84" s="2" t="s">
        <v>143</v>
      </c>
      <c r="E84" s="2" t="str">
        <f>HYPERLINK("http://hdl.handle.net/10107/1467233-11")</f>
        <v>http://hdl.handle.net/10107/1467233-11</v>
      </c>
      <c r="F84" s="2"/>
      <c r="G84" s="2"/>
      <c r="H84" s="2" t="s">
        <v>428</v>
      </c>
      <c r="I84" s="2"/>
      <c r="J84" s="2"/>
      <c r="K84" s="2"/>
      <c r="L84" s="2"/>
      <c r="M84" s="6"/>
    </row>
    <row r="85" spans="1:13" ht="25.5">
      <c r="A85" s="2" t="s">
        <v>310</v>
      </c>
      <c r="B85" s="2">
        <v>303241</v>
      </c>
      <c r="C85" s="6" t="s">
        <v>447</v>
      </c>
      <c r="D85" s="2" t="s">
        <v>144</v>
      </c>
      <c r="E85" s="2" t="str">
        <f>HYPERLINK("http://hdl.handle.net/10107/1467234-11")</f>
        <v>http://hdl.handle.net/10107/1467234-11</v>
      </c>
      <c r="F85" s="2"/>
      <c r="G85" s="2"/>
      <c r="H85" s="2" t="s">
        <v>428</v>
      </c>
      <c r="I85" s="2"/>
      <c r="J85" s="2"/>
      <c r="K85" s="2"/>
      <c r="L85" s="4">
        <v>19689</v>
      </c>
      <c r="M85" s="6"/>
    </row>
    <row r="86" spans="1:13" ht="63.75">
      <c r="A86" s="2" t="s">
        <v>310</v>
      </c>
      <c r="B86" s="2">
        <v>303241</v>
      </c>
      <c r="C86" s="6" t="s">
        <v>448</v>
      </c>
      <c r="D86" s="2" t="s">
        <v>145</v>
      </c>
      <c r="E86" s="2" t="str">
        <f>HYPERLINK("http://hdl.handle.net/10107/1467235-11")</f>
        <v>http://hdl.handle.net/10107/1467235-11</v>
      </c>
      <c r="F86" s="2"/>
      <c r="G86" s="2"/>
      <c r="H86" s="2" t="s">
        <v>428</v>
      </c>
      <c r="I86" s="6" t="s">
        <v>330</v>
      </c>
      <c r="J86" s="6" t="s">
        <v>446</v>
      </c>
      <c r="K86" s="4">
        <v>19689</v>
      </c>
      <c r="L86" s="4">
        <v>19689</v>
      </c>
      <c r="M86" s="6" t="s">
        <v>449</v>
      </c>
    </row>
    <row r="87" spans="1:13" ht="25.5">
      <c r="A87" s="2" t="s">
        <v>310</v>
      </c>
      <c r="B87" s="2">
        <v>303241</v>
      </c>
      <c r="C87" s="6" t="s">
        <v>434</v>
      </c>
      <c r="D87" s="2" t="s">
        <v>146</v>
      </c>
      <c r="E87" s="2" t="str">
        <f>HYPERLINK("http://hdl.handle.net/10107/1467236-11")</f>
        <v>http://hdl.handle.net/10107/1467236-11</v>
      </c>
      <c r="F87" s="2"/>
      <c r="G87" s="2"/>
      <c r="H87" s="6" t="s">
        <v>435</v>
      </c>
      <c r="I87" s="6"/>
      <c r="J87" s="6"/>
      <c r="K87" s="6"/>
      <c r="L87" s="8">
        <v>19689</v>
      </c>
      <c r="M87" s="3"/>
    </row>
    <row r="88" spans="1:13" ht="25.5">
      <c r="A88" s="2" t="s">
        <v>310</v>
      </c>
      <c r="B88" s="2">
        <v>303241</v>
      </c>
      <c r="C88" s="6" t="s">
        <v>436</v>
      </c>
      <c r="D88" s="2" t="s">
        <v>147</v>
      </c>
      <c r="E88" s="2" t="str">
        <f>HYPERLINK("http://hdl.handle.net/10107/1467237-11")</f>
        <v>http://hdl.handle.net/10107/1467237-11</v>
      </c>
      <c r="F88" s="2"/>
      <c r="G88" s="2"/>
      <c r="H88" s="6" t="s">
        <v>435</v>
      </c>
      <c r="I88" s="6"/>
      <c r="J88" s="6"/>
      <c r="K88" s="6"/>
      <c r="L88" s="8">
        <v>19689</v>
      </c>
      <c r="M88" s="3"/>
    </row>
    <row r="89" spans="1:13" ht="25.5">
      <c r="A89" s="2" t="s">
        <v>310</v>
      </c>
      <c r="B89" s="2">
        <v>303241</v>
      </c>
      <c r="C89" s="6" t="s">
        <v>438</v>
      </c>
      <c r="D89" s="2" t="s">
        <v>148</v>
      </c>
      <c r="E89" s="2" t="str">
        <f>HYPERLINK("http://hdl.handle.net/10107/1467238-11")</f>
        <v>http://hdl.handle.net/10107/1467238-11</v>
      </c>
      <c r="F89" s="2"/>
      <c r="G89" s="2"/>
      <c r="H89" s="6" t="s">
        <v>435</v>
      </c>
      <c r="I89" s="6"/>
      <c r="J89" s="6"/>
      <c r="K89" s="6"/>
      <c r="L89" s="8">
        <v>19689</v>
      </c>
      <c r="M89" s="3"/>
    </row>
    <row r="90" spans="1:13" ht="25.5">
      <c r="A90" s="2" t="s">
        <v>310</v>
      </c>
      <c r="B90" s="2">
        <v>303241</v>
      </c>
      <c r="C90" s="6" t="s">
        <v>440</v>
      </c>
      <c r="D90" s="2" t="s">
        <v>149</v>
      </c>
      <c r="E90" s="2" t="str">
        <f>HYPERLINK("http://hdl.handle.net/10107/1467239-11")</f>
        <v>http://hdl.handle.net/10107/1467239-11</v>
      </c>
      <c r="F90" s="2"/>
      <c r="G90" s="2"/>
      <c r="H90" s="6" t="s">
        <v>435</v>
      </c>
      <c r="I90" s="6"/>
      <c r="J90" s="6"/>
      <c r="K90" s="6"/>
      <c r="L90" s="8">
        <v>19689</v>
      </c>
      <c r="M90" s="3"/>
    </row>
    <row r="91" spans="1:13" ht="25.5">
      <c r="A91" s="2" t="s">
        <v>310</v>
      </c>
      <c r="B91" s="2">
        <v>303241</v>
      </c>
      <c r="C91" s="6" t="s">
        <v>439</v>
      </c>
      <c r="D91" s="2" t="s">
        <v>150</v>
      </c>
      <c r="E91" s="2" t="str">
        <f>HYPERLINK("http://hdl.handle.net/10107/1467240-11")</f>
        <v>http://hdl.handle.net/10107/1467240-11</v>
      </c>
      <c r="F91" s="2"/>
      <c r="G91" s="2"/>
      <c r="H91" s="6" t="s">
        <v>435</v>
      </c>
      <c r="I91" s="6"/>
      <c r="J91" s="6"/>
      <c r="K91" s="6"/>
      <c r="L91" s="8">
        <v>19689</v>
      </c>
      <c r="M91" s="3"/>
    </row>
    <row r="92" spans="1:13" ht="25.5">
      <c r="A92" s="2" t="s">
        <v>310</v>
      </c>
      <c r="B92" s="2">
        <v>303241</v>
      </c>
      <c r="C92" s="6" t="s">
        <v>441</v>
      </c>
      <c r="D92" s="2" t="s">
        <v>151</v>
      </c>
      <c r="E92" s="2" t="str">
        <f>HYPERLINK("http://hdl.handle.net/10107/1467241-11")</f>
        <v>http://hdl.handle.net/10107/1467241-11</v>
      </c>
      <c r="F92" s="2"/>
      <c r="G92" s="2"/>
      <c r="H92" s="6" t="s">
        <v>435</v>
      </c>
      <c r="I92" s="6"/>
      <c r="J92" s="6"/>
      <c r="K92" s="6"/>
      <c r="L92" s="8">
        <v>19689</v>
      </c>
      <c r="M92" s="3"/>
    </row>
    <row r="93" spans="1:13" ht="25.5">
      <c r="A93" s="2" t="s">
        <v>310</v>
      </c>
      <c r="B93" s="2">
        <v>303241</v>
      </c>
      <c r="C93" s="6" t="s">
        <v>442</v>
      </c>
      <c r="D93" s="2" t="s">
        <v>152</v>
      </c>
      <c r="E93" s="2" t="str">
        <f>HYPERLINK("http://hdl.handle.net/10107/1467242-11")</f>
        <v>http://hdl.handle.net/10107/1467242-11</v>
      </c>
      <c r="F93" s="2"/>
      <c r="G93" s="2"/>
      <c r="H93" s="6" t="s">
        <v>435</v>
      </c>
      <c r="I93" s="6"/>
      <c r="J93" s="6"/>
      <c r="K93" s="6"/>
      <c r="L93" s="8">
        <v>19689</v>
      </c>
      <c r="M93" s="3"/>
    </row>
    <row r="94" spans="1:13" ht="25.5">
      <c r="A94" s="2" t="s">
        <v>310</v>
      </c>
      <c r="B94" s="2">
        <v>303241</v>
      </c>
      <c r="C94" s="6" t="s">
        <v>443</v>
      </c>
      <c r="D94" s="2" t="s">
        <v>153</v>
      </c>
      <c r="E94" s="2" t="str">
        <f>HYPERLINK("http://hdl.handle.net/10107/1467243-11")</f>
        <v>http://hdl.handle.net/10107/1467243-11</v>
      </c>
      <c r="F94" s="2"/>
      <c r="G94" s="2"/>
      <c r="H94" s="6" t="s">
        <v>435</v>
      </c>
      <c r="I94" s="6"/>
      <c r="J94" s="6"/>
      <c r="K94" s="6"/>
      <c r="L94" s="8">
        <v>19689</v>
      </c>
      <c r="M94" s="3"/>
    </row>
    <row r="95" spans="1:13" ht="25.5">
      <c r="A95" s="2" t="s">
        <v>310</v>
      </c>
      <c r="B95" s="2">
        <v>303241</v>
      </c>
      <c r="C95" s="6" t="s">
        <v>444</v>
      </c>
      <c r="D95" s="2" t="s">
        <v>154</v>
      </c>
      <c r="E95" s="2" t="str">
        <f>HYPERLINK("http://hdl.handle.net/10107/1467244-11")</f>
        <v>http://hdl.handle.net/10107/1467244-11</v>
      </c>
      <c r="F95" s="2"/>
      <c r="G95" s="2"/>
      <c r="H95" s="6" t="s">
        <v>435</v>
      </c>
      <c r="I95" s="6"/>
      <c r="J95" s="6"/>
      <c r="K95" s="6"/>
      <c r="L95" s="8">
        <v>19689</v>
      </c>
      <c r="M95" s="3"/>
    </row>
    <row r="96" spans="1:13" ht="25.5">
      <c r="A96" s="2" t="s">
        <v>155</v>
      </c>
      <c r="B96" s="2">
        <v>303242</v>
      </c>
      <c r="C96" s="2"/>
      <c r="D96" s="2"/>
      <c r="E96" s="2" t="str">
        <f>HYPERLINK("http://hdl.handle.net/10107/1508251")</f>
        <v>http://hdl.handle.net/10107/1508251</v>
      </c>
      <c r="F96" s="2" t="s">
        <v>156</v>
      </c>
      <c r="G96" s="2" t="s">
        <v>157</v>
      </c>
      <c r="H96" s="2"/>
      <c r="I96" s="2"/>
      <c r="J96" s="2"/>
      <c r="K96" s="4">
        <v>19669</v>
      </c>
      <c r="L96" s="2"/>
      <c r="M96" s="3"/>
    </row>
    <row r="97" spans="1:13" ht="25.5">
      <c r="A97" s="2" t="s">
        <v>155</v>
      </c>
      <c r="B97" s="2">
        <v>303242</v>
      </c>
      <c r="C97" s="2" t="s">
        <v>453</v>
      </c>
      <c r="D97" s="2" t="s">
        <v>158</v>
      </c>
      <c r="E97" s="2" t="str">
        <f>HYPERLINK("http://hdl.handle.net/10107/1508252-11")</f>
        <v>http://hdl.handle.net/10107/1508252-11</v>
      </c>
      <c r="F97" s="2"/>
      <c r="G97" s="2"/>
      <c r="H97" s="2" t="s">
        <v>456</v>
      </c>
      <c r="I97" s="2"/>
      <c r="J97" s="2"/>
      <c r="K97" s="2"/>
      <c r="L97" s="4">
        <v>19669</v>
      </c>
      <c r="M97" s="3"/>
    </row>
    <row r="98" spans="1:13" ht="25.5">
      <c r="A98" s="2" t="s">
        <v>155</v>
      </c>
      <c r="B98" s="2">
        <v>303242</v>
      </c>
      <c r="C98" s="2" t="s">
        <v>454</v>
      </c>
      <c r="D98" s="2" t="s">
        <v>159</v>
      </c>
      <c r="E98" s="2" t="str">
        <f>HYPERLINK("http://hdl.handle.net/10107/1508253-11")</f>
        <v>http://hdl.handle.net/10107/1508253-11</v>
      </c>
      <c r="F98" s="2"/>
      <c r="G98" s="2"/>
      <c r="H98" s="2" t="s">
        <v>456</v>
      </c>
      <c r="I98" s="2" t="s">
        <v>334</v>
      </c>
      <c r="J98" s="2">
        <v>1</v>
      </c>
      <c r="K98" s="4">
        <v>19669</v>
      </c>
      <c r="L98" s="4">
        <v>19669</v>
      </c>
      <c r="M98" s="3"/>
    </row>
    <row r="99" spans="1:13" ht="25.5">
      <c r="A99" s="2" t="s">
        <v>155</v>
      </c>
      <c r="B99" s="2">
        <v>303242</v>
      </c>
      <c r="C99" s="2" t="s">
        <v>455</v>
      </c>
      <c r="D99" s="2" t="s">
        <v>160</v>
      </c>
      <c r="E99" s="2" t="str">
        <f>HYPERLINK("http://hdl.handle.net/10107/1508254-11")</f>
        <v>http://hdl.handle.net/10107/1508254-11</v>
      </c>
      <c r="F99" s="2"/>
      <c r="G99" s="2"/>
      <c r="H99" s="2" t="s">
        <v>456</v>
      </c>
      <c r="I99" s="2"/>
      <c r="J99" s="2"/>
      <c r="K99" s="2"/>
      <c r="L99" s="4">
        <v>19669</v>
      </c>
      <c r="M99" s="3"/>
    </row>
    <row r="100" spans="1:13" ht="51">
      <c r="A100" s="2" t="s">
        <v>161</v>
      </c>
      <c r="B100" s="2">
        <v>303243</v>
      </c>
      <c r="C100" s="2"/>
      <c r="D100" s="2"/>
      <c r="E100" s="2" t="str">
        <f>HYPERLINK("http://hdl.handle.net/10107/1508459")</f>
        <v>http://hdl.handle.net/10107/1508459</v>
      </c>
      <c r="F100" s="2" t="s">
        <v>162</v>
      </c>
      <c r="G100" s="2" t="s">
        <v>163</v>
      </c>
      <c r="H100" s="2"/>
      <c r="I100" s="2"/>
      <c r="J100" s="2"/>
      <c r="K100" s="4">
        <v>19697</v>
      </c>
      <c r="L100" s="2"/>
      <c r="M100" s="3"/>
    </row>
    <row r="101" spans="1:13" ht="51">
      <c r="A101" s="2" t="s">
        <v>161</v>
      </c>
      <c r="B101" s="2">
        <v>303243</v>
      </c>
      <c r="C101" s="2" t="s">
        <v>457</v>
      </c>
      <c r="D101" s="2" t="s">
        <v>164</v>
      </c>
      <c r="E101" s="2" t="str">
        <f>HYPERLINK("http://hdl.handle.net/10107/1508460-11")</f>
        <v>http://hdl.handle.net/10107/1508460-11</v>
      </c>
      <c r="F101" s="2"/>
      <c r="G101" s="2"/>
      <c r="H101" s="2" t="s">
        <v>458</v>
      </c>
      <c r="I101" s="2" t="s">
        <v>334</v>
      </c>
      <c r="J101" s="2">
        <v>11</v>
      </c>
      <c r="K101" s="4">
        <v>19697</v>
      </c>
      <c r="L101" s="4">
        <v>19697</v>
      </c>
      <c r="M101" s="3"/>
    </row>
    <row r="102" spans="1:13" ht="25.5">
      <c r="A102" s="2" t="s">
        <v>161</v>
      </c>
      <c r="B102" s="2">
        <v>303243</v>
      </c>
      <c r="C102" s="2" t="s">
        <v>459</v>
      </c>
      <c r="D102" s="2" t="s">
        <v>165</v>
      </c>
      <c r="E102" s="2" t="str">
        <f>HYPERLINK("http://hdl.handle.net/10107/1508461-11")</f>
        <v>http://hdl.handle.net/10107/1508461-11</v>
      </c>
      <c r="F102" s="2"/>
      <c r="G102" s="2"/>
      <c r="H102" s="2" t="s">
        <v>647</v>
      </c>
      <c r="I102" s="2"/>
      <c r="J102" s="2"/>
      <c r="K102" s="2"/>
      <c r="L102" s="2"/>
      <c r="M102" s="3"/>
    </row>
    <row r="103" spans="1:13" ht="25.5">
      <c r="A103" s="2" t="s">
        <v>161</v>
      </c>
      <c r="B103" s="2">
        <v>303243</v>
      </c>
      <c r="C103" s="2" t="s">
        <v>460</v>
      </c>
      <c r="D103" s="2" t="s">
        <v>166</v>
      </c>
      <c r="E103" s="2" t="str">
        <f>HYPERLINK("http://hdl.handle.net/10107/1508462-11")</f>
        <v>http://hdl.handle.net/10107/1508462-11</v>
      </c>
      <c r="F103" s="2"/>
      <c r="G103" s="2"/>
      <c r="H103" s="2" t="s">
        <v>647</v>
      </c>
      <c r="I103" s="2"/>
      <c r="J103" s="2"/>
      <c r="K103" s="2"/>
      <c r="L103" s="2"/>
      <c r="M103" s="3"/>
    </row>
    <row r="104" spans="1:13" ht="25.5">
      <c r="A104" s="2" t="s">
        <v>161</v>
      </c>
      <c r="B104" s="2">
        <v>303243</v>
      </c>
      <c r="C104" s="2" t="s">
        <v>461</v>
      </c>
      <c r="D104" s="2" t="s">
        <v>167</v>
      </c>
      <c r="E104" s="2" t="str">
        <f>HYPERLINK("http://hdl.handle.net/10107/1508463-11")</f>
        <v>http://hdl.handle.net/10107/1508463-11</v>
      </c>
      <c r="F104" s="2"/>
      <c r="G104" s="2"/>
      <c r="H104" s="2" t="s">
        <v>464</v>
      </c>
      <c r="I104" s="2" t="s">
        <v>334</v>
      </c>
      <c r="J104" s="2">
        <v>11</v>
      </c>
      <c r="K104" s="4">
        <v>19697</v>
      </c>
      <c r="L104" s="4">
        <v>19697</v>
      </c>
      <c r="M104" s="3"/>
    </row>
    <row r="105" spans="1:13" ht="51">
      <c r="A105" s="2" t="s">
        <v>161</v>
      </c>
      <c r="B105" s="2">
        <v>303243</v>
      </c>
      <c r="C105" s="2" t="s">
        <v>462</v>
      </c>
      <c r="D105" s="2" t="s">
        <v>168</v>
      </c>
      <c r="E105" s="2" t="str">
        <f>HYPERLINK("http://hdl.handle.net/10107/1508464-11")</f>
        <v>http://hdl.handle.net/10107/1508464-11</v>
      </c>
      <c r="F105" s="2"/>
      <c r="G105" s="2"/>
      <c r="H105" s="2" t="s">
        <v>465</v>
      </c>
      <c r="I105" s="2" t="s">
        <v>334</v>
      </c>
      <c r="J105" s="2">
        <v>11</v>
      </c>
      <c r="K105" s="4">
        <v>19697</v>
      </c>
      <c r="L105" s="4">
        <v>19697</v>
      </c>
      <c r="M105" s="3"/>
    </row>
    <row r="106" spans="1:13" ht="25.5">
      <c r="A106" s="2" t="s">
        <v>161</v>
      </c>
      <c r="B106" s="2">
        <v>303243</v>
      </c>
      <c r="C106" s="2" t="s">
        <v>463</v>
      </c>
      <c r="D106" s="2" t="s">
        <v>169</v>
      </c>
      <c r="E106" s="2" t="str">
        <f>HYPERLINK("http://hdl.handle.net/10107/1508465-11")</f>
        <v>http://hdl.handle.net/10107/1508465-11</v>
      </c>
      <c r="F106" s="2"/>
      <c r="G106" s="2"/>
      <c r="H106" s="2" t="s">
        <v>466</v>
      </c>
      <c r="I106" s="2"/>
      <c r="J106" s="2"/>
      <c r="K106" s="2"/>
      <c r="L106" s="2"/>
      <c r="M106" s="3"/>
    </row>
    <row r="107" spans="1:13" ht="25.5">
      <c r="A107" s="2" t="s">
        <v>161</v>
      </c>
      <c r="B107" s="2">
        <v>303243</v>
      </c>
      <c r="C107" s="2" t="s">
        <v>467</v>
      </c>
      <c r="D107" s="2" t="s">
        <v>170</v>
      </c>
      <c r="E107" s="2" t="str">
        <f>HYPERLINK("http://hdl.handle.net/10107/1508466-11")</f>
        <v>http://hdl.handle.net/10107/1508466-11</v>
      </c>
      <c r="F107" s="2"/>
      <c r="G107" s="2"/>
      <c r="H107" s="2" t="s">
        <v>648</v>
      </c>
      <c r="I107" s="2"/>
      <c r="J107" s="2"/>
      <c r="K107" s="2"/>
      <c r="L107" s="2"/>
      <c r="M107" s="3"/>
    </row>
    <row r="108" spans="1:13" ht="63.75">
      <c r="A108" s="2" t="s">
        <v>171</v>
      </c>
      <c r="B108" s="2">
        <v>303244</v>
      </c>
      <c r="C108" s="2"/>
      <c r="D108" s="2"/>
      <c r="E108" s="2" t="str">
        <f>HYPERLINK("http://hdl.handle.net/10107/1448653")</f>
        <v>http://hdl.handle.net/10107/1448653</v>
      </c>
      <c r="F108" s="2" t="s">
        <v>172</v>
      </c>
      <c r="G108" s="2" t="s">
        <v>173</v>
      </c>
      <c r="H108" s="2"/>
      <c r="I108" s="2"/>
      <c r="J108" s="2"/>
      <c r="K108" s="4">
        <v>19693</v>
      </c>
      <c r="L108" s="2"/>
      <c r="M108" s="3"/>
    </row>
    <row r="109" spans="1:13" ht="25.5">
      <c r="A109" s="2" t="s">
        <v>171</v>
      </c>
      <c r="B109" s="2">
        <v>303244</v>
      </c>
      <c r="C109" s="2" t="s">
        <v>468</v>
      </c>
      <c r="D109" s="2" t="s">
        <v>174</v>
      </c>
      <c r="E109" s="2" t="str">
        <f>HYPERLINK("http://hdl.handle.net/10107/1448654-11")</f>
        <v>http://hdl.handle.net/10107/1448654-11</v>
      </c>
      <c r="F109" s="2"/>
      <c r="G109" s="2"/>
      <c r="H109" s="2" t="s">
        <v>477</v>
      </c>
      <c r="I109" s="2"/>
      <c r="J109" s="2"/>
      <c r="K109" s="2"/>
      <c r="L109" s="2"/>
      <c r="M109" s="3" t="s">
        <v>478</v>
      </c>
    </row>
    <row r="110" spans="1:13" ht="25.5">
      <c r="A110" s="2" t="s">
        <v>171</v>
      </c>
      <c r="B110" s="2">
        <v>303244</v>
      </c>
      <c r="C110" s="2" t="s">
        <v>469</v>
      </c>
      <c r="D110" s="2" t="s">
        <v>175</v>
      </c>
      <c r="E110" s="2" t="str">
        <f>HYPERLINK("http://hdl.handle.net/10107/1448655-11")</f>
        <v>http://hdl.handle.net/10107/1448655-11</v>
      </c>
      <c r="F110" s="2"/>
      <c r="G110" s="2"/>
      <c r="H110" s="2" t="s">
        <v>477</v>
      </c>
      <c r="I110" s="2"/>
      <c r="J110" s="2"/>
      <c r="K110" s="2"/>
      <c r="L110" s="2"/>
      <c r="M110" s="3" t="s">
        <v>478</v>
      </c>
    </row>
    <row r="111" spans="1:13" ht="25.5">
      <c r="A111" s="2" t="s">
        <v>171</v>
      </c>
      <c r="B111" s="2">
        <v>303244</v>
      </c>
      <c r="C111" s="2" t="s">
        <v>470</v>
      </c>
      <c r="D111" s="2" t="s">
        <v>176</v>
      </c>
      <c r="E111" s="2" t="str">
        <f>HYPERLINK("http://hdl.handle.net/10107/1448656-11")</f>
        <v>http://hdl.handle.net/10107/1448656-11</v>
      </c>
      <c r="F111" s="2"/>
      <c r="G111" s="2"/>
      <c r="H111" s="2" t="s">
        <v>477</v>
      </c>
      <c r="I111" s="2"/>
      <c r="J111" s="2"/>
      <c r="K111" s="2"/>
      <c r="L111" s="2"/>
      <c r="M111" s="3" t="s">
        <v>478</v>
      </c>
    </row>
    <row r="112" spans="1:13" ht="63.75">
      <c r="A112" s="2" t="s">
        <v>171</v>
      </c>
      <c r="B112" s="2">
        <v>303244</v>
      </c>
      <c r="C112" s="2" t="s">
        <v>471</v>
      </c>
      <c r="D112" s="2" t="s">
        <v>177</v>
      </c>
      <c r="E112" s="2" t="str">
        <f>HYPERLINK("http://hdl.handle.net/10107/1448657-11")</f>
        <v>http://hdl.handle.net/10107/1448657-11</v>
      </c>
      <c r="F112" s="2"/>
      <c r="G112" s="2"/>
      <c r="H112" s="2" t="s">
        <v>477</v>
      </c>
      <c r="I112" s="2"/>
      <c r="J112" s="2"/>
      <c r="K112" s="2"/>
      <c r="L112" s="2"/>
      <c r="M112" s="3" t="s">
        <v>479</v>
      </c>
    </row>
    <row r="113" spans="1:13" ht="63.75">
      <c r="A113" s="2" t="s">
        <v>171</v>
      </c>
      <c r="B113" s="2">
        <v>303244</v>
      </c>
      <c r="C113" s="2" t="s">
        <v>472</v>
      </c>
      <c r="D113" s="2" t="s">
        <v>178</v>
      </c>
      <c r="E113" s="2" t="str">
        <f>HYPERLINK("http://hdl.handle.net/10107/1448658-11")</f>
        <v>http://hdl.handle.net/10107/1448658-11</v>
      </c>
      <c r="F113" s="2"/>
      <c r="G113" s="2"/>
      <c r="H113" s="2" t="s">
        <v>477</v>
      </c>
      <c r="I113" s="2"/>
      <c r="J113" s="2"/>
      <c r="K113" s="2"/>
      <c r="L113" s="2"/>
      <c r="M113" s="3" t="s">
        <v>479</v>
      </c>
    </row>
    <row r="114" spans="1:13" ht="63.75">
      <c r="A114" s="2" t="s">
        <v>171</v>
      </c>
      <c r="B114" s="2">
        <v>303244</v>
      </c>
      <c r="C114" s="2" t="s">
        <v>473</v>
      </c>
      <c r="D114" s="2" t="s">
        <v>179</v>
      </c>
      <c r="E114" s="2" t="str">
        <f>HYPERLINK("http://hdl.handle.net/10107/1448659-11")</f>
        <v>http://hdl.handle.net/10107/1448659-11</v>
      </c>
      <c r="F114" s="2"/>
      <c r="G114" s="2"/>
      <c r="H114" s="2" t="s">
        <v>477</v>
      </c>
      <c r="I114" s="2"/>
      <c r="J114" s="2"/>
      <c r="K114" s="2"/>
      <c r="L114" s="2"/>
      <c r="M114" s="3" t="s">
        <v>479</v>
      </c>
    </row>
    <row r="115" spans="1:13" ht="63.75">
      <c r="A115" s="2" t="s">
        <v>171</v>
      </c>
      <c r="B115" s="2">
        <v>303244</v>
      </c>
      <c r="C115" s="2" t="s">
        <v>474</v>
      </c>
      <c r="D115" s="2" t="s">
        <v>180</v>
      </c>
      <c r="E115" s="2" t="str">
        <f>HYPERLINK("http://hdl.handle.net/10107/1448660-11")</f>
        <v>http://hdl.handle.net/10107/1448660-11</v>
      </c>
      <c r="F115" s="2"/>
      <c r="G115" s="2"/>
      <c r="H115" s="2" t="s">
        <v>477</v>
      </c>
      <c r="I115" s="2"/>
      <c r="J115" s="2"/>
      <c r="K115" s="2"/>
      <c r="L115" s="2"/>
      <c r="M115" s="3" t="s">
        <v>479</v>
      </c>
    </row>
    <row r="116" spans="1:13" ht="63.75">
      <c r="A116" s="2" t="s">
        <v>171</v>
      </c>
      <c r="B116" s="2">
        <v>303244</v>
      </c>
      <c r="C116" s="2" t="s">
        <v>475</v>
      </c>
      <c r="D116" s="2" t="s">
        <v>181</v>
      </c>
      <c r="E116" s="2" t="str">
        <f>HYPERLINK("http://hdl.handle.net/10107/1448661-11")</f>
        <v>http://hdl.handle.net/10107/1448661-11</v>
      </c>
      <c r="F116" s="2"/>
      <c r="G116" s="2"/>
      <c r="H116" s="2" t="s">
        <v>477</v>
      </c>
      <c r="I116" s="2"/>
      <c r="J116" s="2"/>
      <c r="K116" s="2"/>
      <c r="L116" s="2"/>
      <c r="M116" s="3" t="s">
        <v>479</v>
      </c>
    </row>
    <row r="117" spans="1:13" ht="63.75">
      <c r="A117" s="2" t="s">
        <v>171</v>
      </c>
      <c r="B117" s="2">
        <v>303244</v>
      </c>
      <c r="C117" s="2" t="s">
        <v>476</v>
      </c>
      <c r="D117" s="2" t="s">
        <v>182</v>
      </c>
      <c r="E117" s="2" t="str">
        <f>HYPERLINK("http://hdl.handle.net/10107/1448662-11")</f>
        <v>http://hdl.handle.net/10107/1448662-11</v>
      </c>
      <c r="F117" s="2"/>
      <c r="G117" s="2"/>
      <c r="H117" s="2" t="s">
        <v>477</v>
      </c>
      <c r="I117" s="2"/>
      <c r="J117" s="2"/>
      <c r="K117" s="2"/>
      <c r="L117" s="2"/>
      <c r="M117" s="3" t="s">
        <v>479</v>
      </c>
    </row>
    <row r="118" spans="1:13" ht="89.25">
      <c r="A118" s="2" t="s">
        <v>183</v>
      </c>
      <c r="B118" s="2">
        <v>303245</v>
      </c>
      <c r="C118" s="2"/>
      <c r="D118" s="2"/>
      <c r="E118" s="2" t="str">
        <f>HYPERLINK("http://hdl.handle.net/10107/1470936")</f>
        <v>http://hdl.handle.net/10107/1470936</v>
      </c>
      <c r="F118" s="2" t="s">
        <v>184</v>
      </c>
      <c r="G118" s="2" t="s">
        <v>185</v>
      </c>
      <c r="H118" s="2"/>
      <c r="I118" s="2"/>
      <c r="J118" s="2"/>
      <c r="K118" s="4">
        <v>19703</v>
      </c>
      <c r="L118" s="2"/>
      <c r="M118" s="3"/>
    </row>
    <row r="119" spans="1:13" ht="51">
      <c r="A119" s="2" t="s">
        <v>183</v>
      </c>
      <c r="B119" s="2">
        <v>303245</v>
      </c>
      <c r="C119" s="6" t="s">
        <v>480</v>
      </c>
      <c r="D119" s="2" t="s">
        <v>186</v>
      </c>
      <c r="E119" s="2" t="str">
        <f>HYPERLINK("http://hdl.handle.net/10107/1470937-11")</f>
        <v>http://hdl.handle.net/10107/1470937-11</v>
      </c>
      <c r="F119" s="2"/>
      <c r="G119" s="2"/>
      <c r="H119" s="6" t="s">
        <v>490</v>
      </c>
      <c r="I119" s="6" t="s">
        <v>491</v>
      </c>
      <c r="J119" s="2">
        <v>12</v>
      </c>
      <c r="K119" s="4">
        <v>19703</v>
      </c>
      <c r="L119" s="4">
        <v>19703</v>
      </c>
      <c r="M119" s="3" t="s">
        <v>497</v>
      </c>
    </row>
    <row r="120" spans="1:13" ht="38.25">
      <c r="A120" s="2" t="s">
        <v>183</v>
      </c>
      <c r="B120" s="2">
        <v>303245</v>
      </c>
      <c r="C120" s="6" t="s">
        <v>481</v>
      </c>
      <c r="D120" s="2" t="s">
        <v>187</v>
      </c>
      <c r="E120" s="2" t="str">
        <f>HYPERLINK("http://hdl.handle.net/10107/1470938-11")</f>
        <v>http://hdl.handle.net/10107/1470938-11</v>
      </c>
      <c r="F120" s="2"/>
      <c r="G120" s="2"/>
      <c r="H120" s="6" t="s">
        <v>492</v>
      </c>
      <c r="I120" s="6" t="s">
        <v>491</v>
      </c>
      <c r="J120" s="2">
        <v>12</v>
      </c>
      <c r="K120" s="4">
        <v>19703</v>
      </c>
      <c r="L120" s="4">
        <v>19703</v>
      </c>
      <c r="M120" s="3" t="s">
        <v>497</v>
      </c>
    </row>
    <row r="121" spans="1:13" ht="38.25">
      <c r="A121" s="2" t="s">
        <v>183</v>
      </c>
      <c r="B121" s="2">
        <v>303245</v>
      </c>
      <c r="C121" s="6" t="s">
        <v>482</v>
      </c>
      <c r="D121" s="2" t="s">
        <v>188</v>
      </c>
      <c r="E121" s="2" t="str">
        <f>HYPERLINK("http://hdl.handle.net/10107/1470939-11")</f>
        <v>http://hdl.handle.net/10107/1470939-11</v>
      </c>
      <c r="F121" s="2"/>
      <c r="G121" s="2"/>
      <c r="H121" s="6" t="s">
        <v>493</v>
      </c>
      <c r="I121" s="6" t="s">
        <v>491</v>
      </c>
      <c r="J121" s="2">
        <v>12</v>
      </c>
      <c r="K121" s="4">
        <v>19703</v>
      </c>
      <c r="L121" s="4">
        <v>19703</v>
      </c>
      <c r="M121" s="3" t="s">
        <v>497</v>
      </c>
    </row>
    <row r="122" spans="1:13" ht="38.25">
      <c r="A122" s="2" t="s">
        <v>183</v>
      </c>
      <c r="B122" s="2">
        <v>303245</v>
      </c>
      <c r="C122" s="6" t="s">
        <v>483</v>
      </c>
      <c r="D122" s="2" t="s">
        <v>189</v>
      </c>
      <c r="E122" s="2" t="str">
        <f>HYPERLINK("http://hdl.handle.net/10107/1470940-11")</f>
        <v>http://hdl.handle.net/10107/1470940-11</v>
      </c>
      <c r="F122" s="2"/>
      <c r="G122" s="2"/>
      <c r="H122" s="6" t="s">
        <v>494</v>
      </c>
      <c r="I122" s="6" t="s">
        <v>491</v>
      </c>
      <c r="J122" s="2">
        <v>12</v>
      </c>
      <c r="K122" s="4">
        <v>19703</v>
      </c>
      <c r="L122" s="4">
        <v>19703</v>
      </c>
      <c r="M122" s="3" t="s">
        <v>497</v>
      </c>
    </row>
    <row r="123" spans="1:13" ht="38.25">
      <c r="A123" s="2" t="s">
        <v>183</v>
      </c>
      <c r="B123" s="2">
        <v>303245</v>
      </c>
      <c r="C123" s="6" t="s">
        <v>484</v>
      </c>
      <c r="D123" s="2" t="s">
        <v>190</v>
      </c>
      <c r="E123" s="2" t="str">
        <f>HYPERLINK("http://hdl.handle.net/10107/1470941-11")</f>
        <v>http://hdl.handle.net/10107/1470941-11</v>
      </c>
      <c r="F123" s="2"/>
      <c r="G123" s="2"/>
      <c r="H123" s="6" t="s">
        <v>495</v>
      </c>
      <c r="I123" s="6" t="s">
        <v>496</v>
      </c>
      <c r="J123" s="2">
        <v>12</v>
      </c>
      <c r="K123" s="4">
        <v>19703</v>
      </c>
      <c r="L123" s="4">
        <v>19703</v>
      </c>
      <c r="M123" s="3" t="s">
        <v>497</v>
      </c>
    </row>
    <row r="124" spans="1:13" ht="38.25">
      <c r="A124" s="2" t="s">
        <v>183</v>
      </c>
      <c r="B124" s="2">
        <v>303245</v>
      </c>
      <c r="C124" s="6" t="s">
        <v>486</v>
      </c>
      <c r="D124" s="2" t="s">
        <v>191</v>
      </c>
      <c r="E124" s="2" t="str">
        <f>HYPERLINK("http://hdl.handle.net/10107/1470942-11")</f>
        <v>http://hdl.handle.net/10107/1470942-11</v>
      </c>
      <c r="F124" s="2"/>
      <c r="G124" s="2"/>
      <c r="H124" s="2" t="s">
        <v>628</v>
      </c>
      <c r="I124" s="2"/>
      <c r="J124" s="2"/>
      <c r="K124" s="2"/>
      <c r="L124" s="2"/>
      <c r="M124" s="3" t="s">
        <v>497</v>
      </c>
    </row>
    <row r="125" spans="1:13" ht="38.25">
      <c r="A125" s="2" t="s">
        <v>183</v>
      </c>
      <c r="B125" s="2">
        <v>303245</v>
      </c>
      <c r="C125" s="6" t="s">
        <v>487</v>
      </c>
      <c r="D125" s="2" t="s">
        <v>192</v>
      </c>
      <c r="E125" s="2" t="str">
        <f>HYPERLINK("http://hdl.handle.net/10107/1470943-11")</f>
        <v>http://hdl.handle.net/10107/1470943-11</v>
      </c>
      <c r="F125" s="2"/>
      <c r="G125" s="2"/>
      <c r="H125" s="2" t="s">
        <v>628</v>
      </c>
      <c r="I125" s="2"/>
      <c r="J125" s="2"/>
      <c r="K125" s="2"/>
      <c r="L125" s="2"/>
      <c r="M125" s="3" t="s">
        <v>497</v>
      </c>
    </row>
    <row r="126" spans="1:13" ht="38.25">
      <c r="A126" s="2" t="s">
        <v>183</v>
      </c>
      <c r="B126" s="2">
        <v>303245</v>
      </c>
      <c r="C126" s="6" t="s">
        <v>485</v>
      </c>
      <c r="D126" s="2" t="s">
        <v>193</v>
      </c>
      <c r="E126" s="2" t="str">
        <f>HYPERLINK("http://hdl.handle.net/10107/1470944-11")</f>
        <v>http://hdl.handle.net/10107/1470944-11</v>
      </c>
      <c r="F126" s="2"/>
      <c r="G126" s="2"/>
      <c r="H126" s="2" t="s">
        <v>628</v>
      </c>
      <c r="I126" s="2"/>
      <c r="J126" s="2"/>
      <c r="K126" s="2"/>
      <c r="L126" s="2"/>
      <c r="M126" s="3" t="s">
        <v>497</v>
      </c>
    </row>
    <row r="127" spans="1:13" ht="38.25">
      <c r="A127" s="2" t="s">
        <v>183</v>
      </c>
      <c r="B127" s="2">
        <v>303245</v>
      </c>
      <c r="C127" s="6" t="s">
        <v>488</v>
      </c>
      <c r="D127" s="2" t="s">
        <v>194</v>
      </c>
      <c r="E127" s="2" t="str">
        <f>HYPERLINK("http://hdl.handle.net/10107/1470945-11")</f>
        <v>http://hdl.handle.net/10107/1470945-11</v>
      </c>
      <c r="F127" s="2"/>
      <c r="G127" s="2"/>
      <c r="H127" s="2" t="s">
        <v>628</v>
      </c>
      <c r="I127" s="2"/>
      <c r="J127" s="2"/>
      <c r="K127" s="2"/>
      <c r="L127" s="2"/>
      <c r="M127" s="3" t="s">
        <v>497</v>
      </c>
    </row>
    <row r="128" spans="1:13" ht="38.25">
      <c r="A128" s="2" t="s">
        <v>183</v>
      </c>
      <c r="B128" s="2">
        <v>303245</v>
      </c>
      <c r="C128" s="6" t="s">
        <v>489</v>
      </c>
      <c r="D128" s="2" t="s">
        <v>195</v>
      </c>
      <c r="E128" s="2" t="str">
        <f>HYPERLINK("http://hdl.handle.net/10107/1470946-11")</f>
        <v>http://hdl.handle.net/10107/1470946-11</v>
      </c>
      <c r="F128" s="2"/>
      <c r="G128" s="2"/>
      <c r="H128" s="2" t="s">
        <v>628</v>
      </c>
      <c r="I128" s="2"/>
      <c r="J128" s="2"/>
      <c r="K128" s="2"/>
      <c r="L128" s="2"/>
      <c r="M128" s="3" t="s">
        <v>497</v>
      </c>
    </row>
    <row r="129" spans="1:14" ht="51">
      <c r="A129" s="3" t="s">
        <v>196</v>
      </c>
      <c r="B129" s="3">
        <v>303246</v>
      </c>
      <c r="C129" s="3"/>
      <c r="D129" s="3"/>
      <c r="E129" s="3" t="str">
        <f>HYPERLINK("http://hdl.handle.net/10107/1498692")</f>
        <v>http://hdl.handle.net/10107/1498692</v>
      </c>
      <c r="F129" s="3" t="s">
        <v>197</v>
      </c>
      <c r="G129" s="3" t="s">
        <v>198</v>
      </c>
      <c r="H129" s="3"/>
      <c r="I129" s="3"/>
      <c r="J129" s="3"/>
      <c r="K129" s="7">
        <v>19773</v>
      </c>
      <c r="L129" s="3"/>
      <c r="M129" s="3"/>
      <c r="N129" s="5"/>
    </row>
    <row r="130" spans="1:13" ht="38.25">
      <c r="A130" s="2" t="s">
        <v>196</v>
      </c>
      <c r="B130" s="2">
        <v>303246</v>
      </c>
      <c r="C130" s="2" t="s">
        <v>629</v>
      </c>
      <c r="D130" s="2" t="s">
        <v>199</v>
      </c>
      <c r="E130" s="2" t="str">
        <f>HYPERLINK("http://hdl.handle.net/10107/1498693-11")</f>
        <v>http://hdl.handle.net/10107/1498693-11</v>
      </c>
      <c r="F130" s="2"/>
      <c r="G130" s="2"/>
      <c r="H130" s="6" t="s">
        <v>662</v>
      </c>
      <c r="I130" s="6" t="s">
        <v>670</v>
      </c>
      <c r="J130" s="2">
        <v>14</v>
      </c>
      <c r="K130" s="4">
        <v>19773</v>
      </c>
      <c r="L130" s="4">
        <v>19773</v>
      </c>
      <c r="M130" s="10" t="s">
        <v>686</v>
      </c>
    </row>
    <row r="131" spans="1:13" ht="102">
      <c r="A131" s="2" t="s">
        <v>196</v>
      </c>
      <c r="B131" s="2">
        <v>303246</v>
      </c>
      <c r="C131" s="2" t="s">
        <v>630</v>
      </c>
      <c r="D131" s="2" t="s">
        <v>200</v>
      </c>
      <c r="E131" s="2" t="str">
        <f>HYPERLINK("http://hdl.handle.net/10107/1498694-11")</f>
        <v>http://hdl.handle.net/10107/1498694-11</v>
      </c>
      <c r="F131" s="2"/>
      <c r="G131" s="2"/>
      <c r="H131" s="2" t="s">
        <v>662</v>
      </c>
      <c r="I131" s="6" t="s">
        <v>676</v>
      </c>
      <c r="J131" s="6" t="s">
        <v>677</v>
      </c>
      <c r="K131" s="8" t="s">
        <v>678</v>
      </c>
      <c r="L131" s="8" t="s">
        <v>678</v>
      </c>
      <c r="M131" s="6" t="s">
        <v>685</v>
      </c>
    </row>
    <row r="132" spans="1:13" ht="25.5">
      <c r="A132" s="2" t="s">
        <v>196</v>
      </c>
      <c r="B132" s="2">
        <v>303246</v>
      </c>
      <c r="C132" s="2" t="s">
        <v>631</v>
      </c>
      <c r="D132" s="2" t="s">
        <v>201</v>
      </c>
      <c r="E132" s="2" t="str">
        <f>HYPERLINK("http://hdl.handle.net/10107/1498695-11")</f>
        <v>http://hdl.handle.net/10107/1498695-11</v>
      </c>
      <c r="F132" s="2"/>
      <c r="G132" s="2"/>
      <c r="H132" s="2" t="s">
        <v>662</v>
      </c>
      <c r="I132" s="2"/>
      <c r="J132" s="2"/>
      <c r="K132" s="2"/>
      <c r="L132" s="2"/>
      <c r="M132" s="3"/>
    </row>
    <row r="133" spans="1:13" ht="102">
      <c r="A133" s="2" t="s">
        <v>196</v>
      </c>
      <c r="B133" s="2">
        <v>303246</v>
      </c>
      <c r="C133" s="2" t="s">
        <v>632</v>
      </c>
      <c r="D133" s="2" t="s">
        <v>202</v>
      </c>
      <c r="E133" s="2" t="str">
        <f>HYPERLINK("http://hdl.handle.net/10107/1498696-11")</f>
        <v>http://hdl.handle.net/10107/1498696-11</v>
      </c>
      <c r="F133" s="2"/>
      <c r="G133" s="2"/>
      <c r="H133" s="2" t="s">
        <v>662</v>
      </c>
      <c r="I133" s="6" t="s">
        <v>671</v>
      </c>
      <c r="J133" s="6" t="s">
        <v>667</v>
      </c>
      <c r="K133" s="8" t="s">
        <v>668</v>
      </c>
      <c r="L133" s="8" t="s">
        <v>668</v>
      </c>
      <c r="M133" s="10" t="s">
        <v>687</v>
      </c>
    </row>
    <row r="134" spans="1:13" ht="25.5">
      <c r="A134" s="2" t="s">
        <v>196</v>
      </c>
      <c r="B134" s="2">
        <v>303246</v>
      </c>
      <c r="C134" s="2" t="s">
        <v>633</v>
      </c>
      <c r="D134" s="2" t="s">
        <v>203</v>
      </c>
      <c r="E134" s="2" t="str">
        <f>HYPERLINK("http://hdl.handle.net/10107/1498697-11")</f>
        <v>http://hdl.handle.net/10107/1498697-11</v>
      </c>
      <c r="F134" s="2"/>
      <c r="G134" s="2"/>
      <c r="H134" s="2" t="s">
        <v>662</v>
      </c>
      <c r="I134" s="2"/>
      <c r="J134" s="2"/>
      <c r="K134" s="2"/>
      <c r="L134" s="2"/>
      <c r="M134" s="6" t="s">
        <v>664</v>
      </c>
    </row>
    <row r="135" spans="1:13" ht="178.5">
      <c r="A135" s="2" t="s">
        <v>196</v>
      </c>
      <c r="B135" s="2">
        <v>303246</v>
      </c>
      <c r="C135" s="2" t="s">
        <v>634</v>
      </c>
      <c r="D135" s="2" t="s">
        <v>204</v>
      </c>
      <c r="E135" s="2" t="str">
        <f>HYPERLINK("http://hdl.handle.net/10107/1498698-11")</f>
        <v>http://hdl.handle.net/10107/1498698-11</v>
      </c>
      <c r="F135" s="2"/>
      <c r="G135" s="2"/>
      <c r="H135" s="6" t="s">
        <v>663</v>
      </c>
      <c r="I135" s="6" t="s">
        <v>679</v>
      </c>
      <c r="J135" s="6" t="s">
        <v>677</v>
      </c>
      <c r="K135" s="8" t="s">
        <v>678</v>
      </c>
      <c r="L135" s="8" t="s">
        <v>678</v>
      </c>
      <c r="M135" s="10" t="s">
        <v>688</v>
      </c>
    </row>
    <row r="136" spans="1:13" ht="25.5">
      <c r="A136" s="2" t="s">
        <v>196</v>
      </c>
      <c r="B136" s="2">
        <v>303246</v>
      </c>
      <c r="C136" s="2" t="s">
        <v>635</v>
      </c>
      <c r="D136" s="2" t="s">
        <v>205</v>
      </c>
      <c r="E136" s="2" t="str">
        <f>HYPERLINK("http://hdl.handle.net/10107/1498699-11")</f>
        <v>http://hdl.handle.net/10107/1498699-11</v>
      </c>
      <c r="F136" s="2"/>
      <c r="G136" s="2"/>
      <c r="H136" s="2" t="s">
        <v>662</v>
      </c>
      <c r="I136" s="2"/>
      <c r="J136" s="2"/>
      <c r="K136" s="2"/>
      <c r="L136" s="2"/>
      <c r="M136" s="6" t="s">
        <v>664</v>
      </c>
    </row>
    <row r="137" spans="1:13" ht="165.75">
      <c r="A137" s="2" t="s">
        <v>196</v>
      </c>
      <c r="B137" s="2">
        <v>303246</v>
      </c>
      <c r="C137" s="2" t="s">
        <v>636</v>
      </c>
      <c r="D137" s="2" t="s">
        <v>206</v>
      </c>
      <c r="E137" s="2" t="str">
        <f>HYPERLINK("http://hdl.handle.net/10107/1498700-11")</f>
        <v>http://hdl.handle.net/10107/1498700-11</v>
      </c>
      <c r="F137" s="2"/>
      <c r="G137" s="2"/>
      <c r="H137" s="6" t="s">
        <v>665</v>
      </c>
      <c r="I137" s="6" t="s">
        <v>671</v>
      </c>
      <c r="J137" s="6" t="s">
        <v>669</v>
      </c>
      <c r="K137" s="8" t="s">
        <v>668</v>
      </c>
      <c r="L137" s="8" t="s">
        <v>668</v>
      </c>
      <c r="M137" s="10" t="s">
        <v>673</v>
      </c>
    </row>
    <row r="138" spans="1:13" ht="25.5">
      <c r="A138" s="2" t="s">
        <v>196</v>
      </c>
      <c r="B138" s="2">
        <v>303246</v>
      </c>
      <c r="C138" s="2" t="s">
        <v>637</v>
      </c>
      <c r="D138" s="2" t="s">
        <v>207</v>
      </c>
      <c r="E138" s="2" t="str">
        <f>HYPERLINK("http://hdl.handle.net/10107/1498701-11")</f>
        <v>http://hdl.handle.net/10107/1498701-11</v>
      </c>
      <c r="F138" s="2"/>
      <c r="G138" s="2"/>
      <c r="H138" s="2" t="s">
        <v>662</v>
      </c>
      <c r="I138" s="2"/>
      <c r="J138" s="2"/>
      <c r="K138" s="2"/>
      <c r="L138" s="2"/>
      <c r="M138" s="6" t="s">
        <v>664</v>
      </c>
    </row>
    <row r="139" spans="1:13" ht="127.5">
      <c r="A139" s="2" t="s">
        <v>196</v>
      </c>
      <c r="B139" s="2">
        <v>303246</v>
      </c>
      <c r="C139" s="2" t="s">
        <v>638</v>
      </c>
      <c r="D139" s="2" t="s">
        <v>208</v>
      </c>
      <c r="E139" s="2" t="str">
        <f>HYPERLINK("http://hdl.handle.net/10107/1498702-11")</f>
        <v>http://hdl.handle.net/10107/1498702-11</v>
      </c>
      <c r="F139" s="2"/>
      <c r="G139" s="2"/>
      <c r="H139" s="2" t="s">
        <v>662</v>
      </c>
      <c r="I139" s="6" t="s">
        <v>666</v>
      </c>
      <c r="J139" s="6" t="s">
        <v>667</v>
      </c>
      <c r="K139" s="8" t="s">
        <v>668</v>
      </c>
      <c r="L139" s="8" t="s">
        <v>668</v>
      </c>
      <c r="M139" s="10" t="s">
        <v>684</v>
      </c>
    </row>
    <row r="140" spans="1:13" ht="165.75">
      <c r="A140" s="2" t="s">
        <v>196</v>
      </c>
      <c r="B140" s="2">
        <v>303246</v>
      </c>
      <c r="C140" s="2" t="s">
        <v>639</v>
      </c>
      <c r="D140" s="2" t="s">
        <v>209</v>
      </c>
      <c r="E140" s="2" t="str">
        <f>HYPERLINK("http://hdl.handle.net/10107/1498703-11")</f>
        <v>http://hdl.handle.net/10107/1498703-11</v>
      </c>
      <c r="F140" s="2"/>
      <c r="G140" s="2"/>
      <c r="H140" s="2" t="s">
        <v>662</v>
      </c>
      <c r="I140" s="6" t="s">
        <v>674</v>
      </c>
      <c r="J140" s="2">
        <v>15</v>
      </c>
      <c r="K140" s="4">
        <v>19773</v>
      </c>
      <c r="L140" s="4">
        <v>19773</v>
      </c>
      <c r="M140" s="10" t="s">
        <v>675</v>
      </c>
    </row>
    <row r="141" spans="1:13" ht="25.5">
      <c r="A141" s="2" t="s">
        <v>196</v>
      </c>
      <c r="B141" s="2">
        <v>303246</v>
      </c>
      <c r="C141" s="2" t="s">
        <v>640</v>
      </c>
      <c r="D141" s="2" t="s">
        <v>210</v>
      </c>
      <c r="E141" s="2" t="str">
        <f>HYPERLINK("http://hdl.handle.net/10107/1498704-11")</f>
        <v>http://hdl.handle.net/10107/1498704-11</v>
      </c>
      <c r="F141" s="2"/>
      <c r="G141" s="2"/>
      <c r="H141" s="2" t="s">
        <v>662</v>
      </c>
      <c r="I141" s="2"/>
      <c r="J141" s="2"/>
      <c r="K141" s="2"/>
      <c r="L141" s="2"/>
      <c r="M141" s="6" t="s">
        <v>664</v>
      </c>
    </row>
    <row r="142" spans="1:13" ht="63.75">
      <c r="A142" s="2" t="s">
        <v>196</v>
      </c>
      <c r="B142" s="2">
        <v>303246</v>
      </c>
      <c r="C142" s="2" t="s">
        <v>641</v>
      </c>
      <c r="D142" s="2" t="s">
        <v>211</v>
      </c>
      <c r="E142" s="2" t="str">
        <f>HYPERLINK("http://hdl.handle.net/10107/1498705-11")</f>
        <v>http://hdl.handle.net/10107/1498705-11</v>
      </c>
      <c r="F142" s="2"/>
      <c r="G142" s="2"/>
      <c r="H142" s="2" t="s">
        <v>662</v>
      </c>
      <c r="I142" s="6" t="s">
        <v>672</v>
      </c>
      <c r="J142" s="2">
        <v>15</v>
      </c>
      <c r="K142" s="4">
        <v>19773</v>
      </c>
      <c r="L142" s="4">
        <v>19773</v>
      </c>
      <c r="M142" s="10" t="s">
        <v>683</v>
      </c>
    </row>
    <row r="143" spans="1:13" ht="178.5">
      <c r="A143" s="2" t="s">
        <v>196</v>
      </c>
      <c r="B143" s="2">
        <v>303246</v>
      </c>
      <c r="C143" s="2" t="s">
        <v>642</v>
      </c>
      <c r="D143" s="2" t="s">
        <v>212</v>
      </c>
      <c r="E143" s="2" t="str">
        <f>HYPERLINK("http://hdl.handle.net/10107/1498706-11")</f>
        <v>http://hdl.handle.net/10107/1498706-11</v>
      </c>
      <c r="F143" s="2"/>
      <c r="G143" s="2"/>
      <c r="H143" s="2" t="s">
        <v>662</v>
      </c>
      <c r="I143" s="6" t="s">
        <v>676</v>
      </c>
      <c r="J143" s="6" t="s">
        <v>680</v>
      </c>
      <c r="K143" s="8" t="s">
        <v>678</v>
      </c>
      <c r="L143" s="8" t="s">
        <v>678</v>
      </c>
      <c r="M143" s="10" t="s">
        <v>681</v>
      </c>
    </row>
    <row r="144" spans="1:13" ht="25.5">
      <c r="A144" s="2" t="s">
        <v>196</v>
      </c>
      <c r="B144" s="2">
        <v>303246</v>
      </c>
      <c r="C144" s="2" t="s">
        <v>643</v>
      </c>
      <c r="D144" s="2" t="s">
        <v>213</v>
      </c>
      <c r="E144" s="2" t="str">
        <f>HYPERLINK("http://hdl.handle.net/10107/1498707-11")</f>
        <v>http://hdl.handle.net/10107/1498707-11</v>
      </c>
      <c r="F144" s="2"/>
      <c r="G144" s="2"/>
      <c r="H144" s="2" t="s">
        <v>662</v>
      </c>
      <c r="I144" s="2"/>
      <c r="J144" s="2"/>
      <c r="K144" s="2"/>
      <c r="L144" s="2"/>
      <c r="M144" s="6" t="s">
        <v>664</v>
      </c>
    </row>
    <row r="145" spans="1:13" ht="127.5">
      <c r="A145" s="2" t="s">
        <v>196</v>
      </c>
      <c r="B145" s="2">
        <v>303246</v>
      </c>
      <c r="C145" s="2" t="s">
        <v>644</v>
      </c>
      <c r="D145" s="2" t="s">
        <v>214</v>
      </c>
      <c r="E145" s="2" t="str">
        <f>HYPERLINK("http://hdl.handle.net/10107/1498708-11")</f>
        <v>http://hdl.handle.net/10107/1498708-11</v>
      </c>
      <c r="F145" s="2"/>
      <c r="G145" s="2"/>
      <c r="H145" s="2" t="s">
        <v>662</v>
      </c>
      <c r="I145" s="6" t="s">
        <v>672</v>
      </c>
      <c r="J145" s="2">
        <v>15</v>
      </c>
      <c r="K145" s="4">
        <v>19773</v>
      </c>
      <c r="L145" s="4">
        <v>19773</v>
      </c>
      <c r="M145" s="10" t="s">
        <v>682</v>
      </c>
    </row>
    <row r="146" spans="1:13" ht="25.5">
      <c r="A146" s="2" t="s">
        <v>196</v>
      </c>
      <c r="B146" s="2">
        <v>303246</v>
      </c>
      <c r="C146" s="2" t="s">
        <v>645</v>
      </c>
      <c r="D146" s="2" t="s">
        <v>215</v>
      </c>
      <c r="E146" s="2" t="str">
        <f>HYPERLINK("http://hdl.handle.net/10107/1498709-11")</f>
        <v>http://hdl.handle.net/10107/1498709-11</v>
      </c>
      <c r="F146" s="2"/>
      <c r="G146" s="2"/>
      <c r="H146" s="2" t="s">
        <v>662</v>
      </c>
      <c r="I146" s="2"/>
      <c r="J146" s="2"/>
      <c r="K146" s="2"/>
      <c r="L146" s="2"/>
      <c r="M146" s="6" t="s">
        <v>664</v>
      </c>
    </row>
    <row r="147" spans="1:13" ht="25.5">
      <c r="A147" s="2" t="s">
        <v>196</v>
      </c>
      <c r="B147" s="2">
        <v>303246</v>
      </c>
      <c r="C147" s="2" t="s">
        <v>646</v>
      </c>
      <c r="D147" s="2" t="s">
        <v>216</v>
      </c>
      <c r="E147" s="2" t="str">
        <f>HYPERLINK("http://hdl.handle.net/10107/1498710-11")</f>
        <v>http://hdl.handle.net/10107/1498710-11</v>
      </c>
      <c r="F147" s="2"/>
      <c r="G147" s="2"/>
      <c r="H147" s="2" t="s">
        <v>662</v>
      </c>
      <c r="I147" s="2"/>
      <c r="J147" s="2"/>
      <c r="K147" s="2"/>
      <c r="L147" s="2"/>
      <c r="M147" s="6" t="s">
        <v>664</v>
      </c>
    </row>
    <row r="148" spans="1:13" ht="51">
      <c r="A148" s="2" t="s">
        <v>217</v>
      </c>
      <c r="B148" s="2">
        <v>303247</v>
      </c>
      <c r="C148" s="2"/>
      <c r="D148" s="2"/>
      <c r="E148" s="2" t="str">
        <f>HYPERLINK("http://hdl.handle.net/10107/1450173")</f>
        <v>http://hdl.handle.net/10107/1450173</v>
      </c>
      <c r="F148" s="2" t="s">
        <v>218</v>
      </c>
      <c r="G148" s="2" t="s">
        <v>219</v>
      </c>
      <c r="H148" s="2"/>
      <c r="I148" s="2"/>
      <c r="J148" s="2"/>
      <c r="K148" s="4">
        <v>19703</v>
      </c>
      <c r="L148" s="2"/>
      <c r="M148" s="3"/>
    </row>
    <row r="149" spans="1:13" ht="38.25">
      <c r="A149" s="2" t="s">
        <v>217</v>
      </c>
      <c r="B149" s="2">
        <v>303247</v>
      </c>
      <c r="C149" s="6" t="s">
        <v>499</v>
      </c>
      <c r="D149" s="2" t="s">
        <v>220</v>
      </c>
      <c r="E149" s="2" t="str">
        <f>HYPERLINK("http://hdl.handle.net/10107/1450174-11")</f>
        <v>http://hdl.handle.net/10107/1450174-11</v>
      </c>
      <c r="F149" s="2"/>
      <c r="G149" s="2"/>
      <c r="H149" s="6" t="s">
        <v>504</v>
      </c>
      <c r="I149" s="2"/>
      <c r="J149" s="2"/>
      <c r="K149" s="2"/>
      <c r="L149" s="2"/>
      <c r="M149" s="3" t="s">
        <v>497</v>
      </c>
    </row>
    <row r="150" spans="1:13" ht="38.25">
      <c r="A150" s="2" t="s">
        <v>217</v>
      </c>
      <c r="B150" s="2">
        <v>303247</v>
      </c>
      <c r="C150" s="6" t="s">
        <v>500</v>
      </c>
      <c r="D150" s="2" t="s">
        <v>221</v>
      </c>
      <c r="E150" s="2" t="str">
        <f>HYPERLINK("http://hdl.handle.net/10107/1450175-11")</f>
        <v>http://hdl.handle.net/10107/1450175-11</v>
      </c>
      <c r="F150" s="2"/>
      <c r="G150" s="2"/>
      <c r="H150" s="6" t="s">
        <v>503</v>
      </c>
      <c r="I150" s="6" t="s">
        <v>496</v>
      </c>
      <c r="J150" s="2">
        <v>15</v>
      </c>
      <c r="K150" s="4">
        <v>19703</v>
      </c>
      <c r="L150" s="4">
        <v>19703</v>
      </c>
      <c r="M150" s="3" t="s">
        <v>497</v>
      </c>
    </row>
    <row r="151" spans="1:13" ht="38.25">
      <c r="A151" s="2" t="s">
        <v>217</v>
      </c>
      <c r="B151" s="2">
        <v>303247</v>
      </c>
      <c r="C151" s="6" t="s">
        <v>501</v>
      </c>
      <c r="D151" s="2" t="s">
        <v>222</v>
      </c>
      <c r="E151" s="2" t="str">
        <f>HYPERLINK("http://hdl.handle.net/10107/1450176-11")</f>
        <v>http://hdl.handle.net/10107/1450176-11</v>
      </c>
      <c r="F151" s="2"/>
      <c r="G151" s="2"/>
      <c r="H151" s="6" t="s">
        <v>504</v>
      </c>
      <c r="I151" s="2"/>
      <c r="J151" s="2"/>
      <c r="K151" s="2"/>
      <c r="L151" s="2"/>
      <c r="M151" s="3" t="s">
        <v>497</v>
      </c>
    </row>
    <row r="152" spans="1:13" ht="38.25">
      <c r="A152" s="2" t="s">
        <v>217</v>
      </c>
      <c r="B152" s="2">
        <v>303247</v>
      </c>
      <c r="C152" s="6" t="s">
        <v>502</v>
      </c>
      <c r="D152" s="2" t="s">
        <v>223</v>
      </c>
      <c r="E152" s="2" t="str">
        <f>HYPERLINK("http://hdl.handle.net/10107/1450177-11")</f>
        <v>http://hdl.handle.net/10107/1450177-11</v>
      </c>
      <c r="F152" s="2"/>
      <c r="G152" s="2"/>
      <c r="H152" s="6" t="s">
        <v>504</v>
      </c>
      <c r="I152" s="2"/>
      <c r="J152" s="2"/>
      <c r="K152" s="2"/>
      <c r="L152" s="2"/>
      <c r="M152" s="3" t="s">
        <v>497</v>
      </c>
    </row>
    <row r="153" spans="1:13" ht="89.25">
      <c r="A153" s="2" t="s">
        <v>224</v>
      </c>
      <c r="B153" s="2">
        <v>303248</v>
      </c>
      <c r="C153" s="2"/>
      <c r="D153" s="2"/>
      <c r="E153" s="2" t="str">
        <f>HYPERLINK("http://hdl.handle.net/10107/1475778")</f>
        <v>http://hdl.handle.net/10107/1475778</v>
      </c>
      <c r="F153" s="2" t="s">
        <v>225</v>
      </c>
      <c r="G153" s="2" t="s">
        <v>226</v>
      </c>
      <c r="H153" s="2"/>
      <c r="I153" s="2"/>
      <c r="J153" s="2"/>
      <c r="K153" s="4">
        <v>19716</v>
      </c>
      <c r="L153" s="2"/>
      <c r="M153" s="3"/>
    </row>
    <row r="154" spans="1:13" ht="102">
      <c r="A154" s="2" t="s">
        <v>224</v>
      </c>
      <c r="B154" s="2">
        <v>303248</v>
      </c>
      <c r="C154" s="6" t="s">
        <v>498</v>
      </c>
      <c r="D154" s="2" t="s">
        <v>227</v>
      </c>
      <c r="E154" s="2" t="str">
        <f>HYPERLINK("http://hdl.handle.net/10107/1475779-11")</f>
        <v>http://hdl.handle.net/10107/1475779-11</v>
      </c>
      <c r="F154" s="2"/>
      <c r="G154" s="2"/>
      <c r="H154" s="6" t="s">
        <v>505</v>
      </c>
      <c r="I154" s="6" t="s">
        <v>496</v>
      </c>
      <c r="J154" s="2">
        <v>8</v>
      </c>
      <c r="K154" s="4">
        <v>19716</v>
      </c>
      <c r="L154" s="4">
        <v>19716</v>
      </c>
      <c r="M154" s="3"/>
    </row>
    <row r="155" spans="1:13" ht="63.75">
      <c r="A155" s="2" t="s">
        <v>228</v>
      </c>
      <c r="B155" s="2">
        <v>303249</v>
      </c>
      <c r="C155" s="2"/>
      <c r="D155" s="2"/>
      <c r="E155" s="2" t="str">
        <f>HYPERLINK("http://hdl.handle.net/10107/1460562")</f>
        <v>http://hdl.handle.net/10107/1460562</v>
      </c>
      <c r="F155" s="2" t="s">
        <v>42</v>
      </c>
      <c r="G155" s="2" t="s">
        <v>43</v>
      </c>
      <c r="H155" s="2"/>
      <c r="I155" s="2"/>
      <c r="J155" s="2"/>
      <c r="K155" s="4">
        <v>19716</v>
      </c>
      <c r="L155" s="2"/>
      <c r="M155" s="3"/>
    </row>
    <row r="156" spans="1:13" ht="25.5">
      <c r="A156" s="2" t="s">
        <v>228</v>
      </c>
      <c r="B156" s="2">
        <v>303249</v>
      </c>
      <c r="C156" s="6" t="s">
        <v>509</v>
      </c>
      <c r="D156" s="2" t="s">
        <v>44</v>
      </c>
      <c r="E156" s="2" t="str">
        <f>HYPERLINK("http://hdl.handle.net/10107/1460563-11")</f>
        <v>http://hdl.handle.net/10107/1460563-11</v>
      </c>
      <c r="F156" s="2"/>
      <c r="G156" s="2"/>
      <c r="H156" s="6" t="s">
        <v>506</v>
      </c>
      <c r="I156" s="2"/>
      <c r="J156" s="2"/>
      <c r="K156" s="2"/>
      <c r="L156" s="2"/>
      <c r="M156" s="3"/>
    </row>
    <row r="157" spans="1:13" ht="25.5">
      <c r="A157" s="2" t="s">
        <v>228</v>
      </c>
      <c r="B157" s="2">
        <v>303249</v>
      </c>
      <c r="C157" s="6" t="s">
        <v>510</v>
      </c>
      <c r="D157" s="2" t="s">
        <v>45</v>
      </c>
      <c r="E157" s="2" t="str">
        <f>HYPERLINK("http://hdl.handle.net/10107/1460564-11")</f>
        <v>http://hdl.handle.net/10107/1460564-11</v>
      </c>
      <c r="F157" s="2"/>
      <c r="G157" s="2"/>
      <c r="H157" s="6" t="s">
        <v>507</v>
      </c>
      <c r="I157" s="2"/>
      <c r="J157" s="2"/>
      <c r="K157" s="2"/>
      <c r="L157" s="2"/>
      <c r="M157" s="3"/>
    </row>
    <row r="158" spans="1:13" ht="63.75">
      <c r="A158" s="2" t="s">
        <v>228</v>
      </c>
      <c r="B158" s="2">
        <v>303249</v>
      </c>
      <c r="C158" s="6" t="s">
        <v>511</v>
      </c>
      <c r="D158" s="2" t="s">
        <v>46</v>
      </c>
      <c r="E158" s="2" t="str">
        <f>HYPERLINK("http://hdl.handle.net/10107/1460565-11")</f>
        <v>http://hdl.handle.net/10107/1460565-11</v>
      </c>
      <c r="F158" s="2"/>
      <c r="G158" s="2"/>
      <c r="H158" s="6" t="s">
        <v>508</v>
      </c>
      <c r="I158" s="6" t="s">
        <v>496</v>
      </c>
      <c r="J158" s="2">
        <v>8</v>
      </c>
      <c r="K158" s="4">
        <v>19716</v>
      </c>
      <c r="L158" s="4">
        <v>19716</v>
      </c>
      <c r="M158" s="3"/>
    </row>
    <row r="159" spans="1:13" ht="63.75">
      <c r="A159" s="2" t="s">
        <v>47</v>
      </c>
      <c r="B159" s="2">
        <v>303250</v>
      </c>
      <c r="C159" s="2"/>
      <c r="D159" s="2"/>
      <c r="E159" s="2" t="str">
        <f>HYPERLINK("http://hdl.handle.net/10107/1461339")</f>
        <v>http://hdl.handle.net/10107/1461339</v>
      </c>
      <c r="F159" s="2" t="s">
        <v>48</v>
      </c>
      <c r="G159" s="2" t="s">
        <v>49</v>
      </c>
      <c r="H159" s="2"/>
      <c r="I159" s="2"/>
      <c r="J159" s="2"/>
      <c r="K159" s="4">
        <v>19693</v>
      </c>
      <c r="L159" s="2"/>
      <c r="M159" s="3"/>
    </row>
    <row r="160" spans="1:13" ht="25.5">
      <c r="A160" s="2" t="s">
        <v>47</v>
      </c>
      <c r="B160" s="2">
        <v>303250</v>
      </c>
      <c r="C160" s="6" t="s">
        <v>512</v>
      </c>
      <c r="D160" s="2" t="s">
        <v>50</v>
      </c>
      <c r="E160" s="2" t="str">
        <f>HYPERLINK("http://hdl.handle.net/10107/1461340-11")</f>
        <v>http://hdl.handle.net/10107/1461340-11</v>
      </c>
      <c r="F160" s="2"/>
      <c r="G160" s="2"/>
      <c r="H160" s="6" t="s">
        <v>515</v>
      </c>
      <c r="I160" s="2"/>
      <c r="J160" s="2"/>
      <c r="K160" s="2"/>
      <c r="L160" s="2"/>
      <c r="M160" s="6" t="s">
        <v>478</v>
      </c>
    </row>
    <row r="161" spans="1:13" ht="25.5">
      <c r="A161" s="2" t="s">
        <v>47</v>
      </c>
      <c r="B161" s="2">
        <v>303250</v>
      </c>
      <c r="C161" s="6" t="s">
        <v>513</v>
      </c>
      <c r="D161" s="2" t="s">
        <v>51</v>
      </c>
      <c r="E161" s="2" t="str">
        <f>HYPERLINK("http://hdl.handle.net/10107/1461341-11")</f>
        <v>http://hdl.handle.net/10107/1461341-11</v>
      </c>
      <c r="F161" s="2"/>
      <c r="G161" s="2"/>
      <c r="H161" s="6" t="s">
        <v>514</v>
      </c>
      <c r="I161" s="2"/>
      <c r="J161" s="2"/>
      <c r="K161" s="2"/>
      <c r="L161" s="2"/>
      <c r="M161" s="6" t="s">
        <v>478</v>
      </c>
    </row>
    <row r="162" spans="1:13" ht="140.25">
      <c r="A162" s="2" t="s">
        <v>52</v>
      </c>
      <c r="B162" s="2">
        <v>303251</v>
      </c>
      <c r="C162" s="2"/>
      <c r="D162" s="2"/>
      <c r="E162" s="2" t="str">
        <f>HYPERLINK("http://hdl.handle.net/10107/1450383")</f>
        <v>http://hdl.handle.net/10107/1450383</v>
      </c>
      <c r="F162" s="2" t="s">
        <v>53</v>
      </c>
      <c r="G162" s="2" t="s">
        <v>54</v>
      </c>
      <c r="H162" s="2"/>
      <c r="I162" s="2"/>
      <c r="J162" s="2"/>
      <c r="K162" s="4">
        <v>19767</v>
      </c>
      <c r="L162" s="2"/>
      <c r="M162" s="3"/>
    </row>
    <row r="163" spans="1:13" ht="114.75">
      <c r="A163" s="2" t="s">
        <v>52</v>
      </c>
      <c r="B163" s="2">
        <v>303251</v>
      </c>
      <c r="C163" s="6" t="s">
        <v>522</v>
      </c>
      <c r="D163" s="2" t="s">
        <v>55</v>
      </c>
      <c r="E163" s="2" t="str">
        <f>HYPERLINK("http://hdl.handle.net/10107/1450384-11")</f>
        <v>http://hdl.handle.net/10107/1450384-11</v>
      </c>
      <c r="F163" s="2"/>
      <c r="G163" s="2"/>
      <c r="H163" s="6" t="s">
        <v>572</v>
      </c>
      <c r="I163" s="6" t="s">
        <v>334</v>
      </c>
      <c r="J163" s="2">
        <v>13</v>
      </c>
      <c r="K163" s="4">
        <v>19767</v>
      </c>
      <c r="L163" s="4">
        <v>19767</v>
      </c>
      <c r="M163" s="3"/>
    </row>
    <row r="164" spans="1:13" ht="63.75">
      <c r="A164" s="2" t="s">
        <v>52</v>
      </c>
      <c r="B164" s="2">
        <v>303251</v>
      </c>
      <c r="C164" s="6" t="s">
        <v>523</v>
      </c>
      <c r="D164" s="2" t="s">
        <v>56</v>
      </c>
      <c r="E164" s="2" t="str">
        <f>HYPERLINK("http://hdl.handle.net/10107/1450385-11")</f>
        <v>http://hdl.handle.net/10107/1450385-11</v>
      </c>
      <c r="F164" s="2"/>
      <c r="G164" s="2"/>
      <c r="H164" s="6" t="s">
        <v>571</v>
      </c>
      <c r="I164" s="2"/>
      <c r="J164" s="2"/>
      <c r="K164" s="2"/>
      <c r="L164" s="2"/>
      <c r="M164" s="3"/>
    </row>
    <row r="165" spans="1:13" ht="63.75">
      <c r="A165" s="2" t="s">
        <v>52</v>
      </c>
      <c r="B165" s="2">
        <v>303251</v>
      </c>
      <c r="C165" s="6" t="s">
        <v>524</v>
      </c>
      <c r="D165" s="2" t="s">
        <v>57</v>
      </c>
      <c r="E165" s="2" t="str">
        <f>HYPERLINK("http://hdl.handle.net/10107/1450386-11")</f>
        <v>http://hdl.handle.net/10107/1450386-11</v>
      </c>
      <c r="F165" s="2"/>
      <c r="G165" s="2"/>
      <c r="H165" s="6" t="s">
        <v>571</v>
      </c>
      <c r="I165" s="2"/>
      <c r="J165" s="2"/>
      <c r="K165" s="2"/>
      <c r="L165" s="2"/>
      <c r="M165" s="3"/>
    </row>
    <row r="166" spans="1:13" ht="63.75">
      <c r="A166" s="2" t="s">
        <v>52</v>
      </c>
      <c r="B166" s="2">
        <v>303251</v>
      </c>
      <c r="C166" s="6" t="s">
        <v>525</v>
      </c>
      <c r="D166" s="2" t="s">
        <v>58</v>
      </c>
      <c r="E166" s="2" t="str">
        <f>HYPERLINK("http://hdl.handle.net/10107/1450387-11")</f>
        <v>http://hdl.handle.net/10107/1450387-11</v>
      </c>
      <c r="F166" s="2"/>
      <c r="G166" s="2"/>
      <c r="H166" s="6" t="s">
        <v>571</v>
      </c>
      <c r="I166" s="2"/>
      <c r="J166" s="2"/>
      <c r="K166" s="2"/>
      <c r="L166" s="2"/>
      <c r="M166" s="3"/>
    </row>
    <row r="167" spans="1:13" ht="63.75">
      <c r="A167" s="2" t="s">
        <v>52</v>
      </c>
      <c r="B167" s="2">
        <v>303251</v>
      </c>
      <c r="C167" s="6" t="s">
        <v>526</v>
      </c>
      <c r="D167" s="2" t="s">
        <v>59</v>
      </c>
      <c r="E167" s="2" t="str">
        <f>HYPERLINK("http://hdl.handle.net/10107/1450388-11")</f>
        <v>http://hdl.handle.net/10107/1450388-11</v>
      </c>
      <c r="F167" s="2"/>
      <c r="G167" s="2"/>
      <c r="H167" s="6" t="s">
        <v>571</v>
      </c>
      <c r="I167" s="6" t="s">
        <v>334</v>
      </c>
      <c r="J167" s="2">
        <v>13</v>
      </c>
      <c r="K167" s="4">
        <v>19767</v>
      </c>
      <c r="L167" s="4">
        <v>19767</v>
      </c>
      <c r="M167" s="3"/>
    </row>
    <row r="168" spans="1:13" ht="63.75">
      <c r="A168" s="2" t="s">
        <v>52</v>
      </c>
      <c r="B168" s="2">
        <v>303251</v>
      </c>
      <c r="C168" s="6" t="s">
        <v>527</v>
      </c>
      <c r="D168" s="2" t="s">
        <v>60</v>
      </c>
      <c r="E168" s="2" t="str">
        <f>HYPERLINK("http://hdl.handle.net/10107/1450389-11")</f>
        <v>http://hdl.handle.net/10107/1450389-11</v>
      </c>
      <c r="F168" s="2"/>
      <c r="G168" s="2"/>
      <c r="H168" s="6" t="s">
        <v>571</v>
      </c>
      <c r="I168" s="2"/>
      <c r="J168" s="2"/>
      <c r="K168" s="2"/>
      <c r="L168" s="2"/>
      <c r="M168" s="3"/>
    </row>
    <row r="169" spans="1:13" ht="63.75">
      <c r="A169" s="2" t="s">
        <v>52</v>
      </c>
      <c r="B169" s="2">
        <v>303251</v>
      </c>
      <c r="C169" s="6" t="s">
        <v>528</v>
      </c>
      <c r="D169" s="2" t="s">
        <v>61</v>
      </c>
      <c r="E169" s="2" t="str">
        <f>HYPERLINK("http://hdl.handle.net/10107/1450390-11")</f>
        <v>http://hdl.handle.net/10107/1450390-11</v>
      </c>
      <c r="F169" s="2"/>
      <c r="G169" s="2"/>
      <c r="H169" s="6" t="s">
        <v>571</v>
      </c>
      <c r="I169" s="2"/>
      <c r="J169" s="2"/>
      <c r="K169" s="2"/>
      <c r="L169" s="2"/>
      <c r="M169" s="3"/>
    </row>
    <row r="170" spans="1:13" ht="63.75">
      <c r="A170" s="2" t="s">
        <v>52</v>
      </c>
      <c r="B170" s="2">
        <v>303251</v>
      </c>
      <c r="C170" s="6" t="s">
        <v>529</v>
      </c>
      <c r="D170" s="2" t="s">
        <v>62</v>
      </c>
      <c r="E170" s="2" t="str">
        <f>HYPERLINK("http://hdl.handle.net/10107/1450391-11")</f>
        <v>http://hdl.handle.net/10107/1450391-11</v>
      </c>
      <c r="F170" s="2"/>
      <c r="G170" s="2"/>
      <c r="H170" s="6" t="s">
        <v>571</v>
      </c>
      <c r="I170" s="2"/>
      <c r="J170" s="2"/>
      <c r="K170" s="2"/>
      <c r="L170" s="2"/>
      <c r="M170" s="3"/>
    </row>
    <row r="171" spans="1:13" ht="63.75">
      <c r="A171" s="2" t="s">
        <v>52</v>
      </c>
      <c r="B171" s="2">
        <v>303251</v>
      </c>
      <c r="C171" s="6" t="s">
        <v>530</v>
      </c>
      <c r="D171" s="2" t="s">
        <v>63</v>
      </c>
      <c r="E171" s="2" t="str">
        <f>HYPERLINK("http://hdl.handle.net/10107/1450392-11")</f>
        <v>http://hdl.handle.net/10107/1450392-11</v>
      </c>
      <c r="F171" s="2"/>
      <c r="G171" s="2"/>
      <c r="H171" s="6" t="s">
        <v>571</v>
      </c>
      <c r="I171" s="2"/>
      <c r="J171" s="2"/>
      <c r="K171" s="2"/>
      <c r="L171" s="2"/>
      <c r="M171" s="3"/>
    </row>
    <row r="172" spans="1:13" ht="63.75">
      <c r="A172" s="2" t="s">
        <v>52</v>
      </c>
      <c r="B172" s="2">
        <v>303251</v>
      </c>
      <c r="C172" s="6" t="s">
        <v>531</v>
      </c>
      <c r="D172" s="2" t="s">
        <v>64</v>
      </c>
      <c r="E172" s="2" t="str">
        <f>HYPERLINK("http://hdl.handle.net/10107/1450393-11")</f>
        <v>http://hdl.handle.net/10107/1450393-11</v>
      </c>
      <c r="F172" s="2"/>
      <c r="G172" s="2"/>
      <c r="H172" s="6" t="s">
        <v>571</v>
      </c>
      <c r="I172" s="6" t="s">
        <v>334</v>
      </c>
      <c r="J172" s="2">
        <v>13</v>
      </c>
      <c r="K172" s="4">
        <v>19767</v>
      </c>
      <c r="L172" s="4">
        <v>19767</v>
      </c>
      <c r="M172" s="3"/>
    </row>
    <row r="173" spans="1:13" ht="63.75">
      <c r="A173" s="2" t="s">
        <v>52</v>
      </c>
      <c r="B173" s="2">
        <v>303251</v>
      </c>
      <c r="C173" s="6" t="s">
        <v>532</v>
      </c>
      <c r="D173" s="2" t="s">
        <v>65</v>
      </c>
      <c r="E173" s="2" t="str">
        <f>HYPERLINK("http://hdl.handle.net/10107/1450394-11")</f>
        <v>http://hdl.handle.net/10107/1450394-11</v>
      </c>
      <c r="F173" s="2"/>
      <c r="G173" s="2"/>
      <c r="H173" s="6" t="s">
        <v>571</v>
      </c>
      <c r="I173" s="2"/>
      <c r="J173" s="2"/>
      <c r="K173" s="2"/>
      <c r="L173" s="2"/>
      <c r="M173" s="3"/>
    </row>
    <row r="174" spans="1:13" ht="76.5">
      <c r="A174" s="2" t="s">
        <v>66</v>
      </c>
      <c r="B174" s="2">
        <v>303252</v>
      </c>
      <c r="C174" s="2"/>
      <c r="D174" s="2"/>
      <c r="E174" s="2" t="str">
        <f>HYPERLINK("http://hdl.handle.net/10107/1500825")</f>
        <v>http://hdl.handle.net/10107/1500825</v>
      </c>
      <c r="F174" s="2" t="s">
        <v>67</v>
      </c>
      <c r="G174" s="2" t="s">
        <v>68</v>
      </c>
      <c r="H174" s="2"/>
      <c r="I174" s="2"/>
      <c r="J174" s="2"/>
      <c r="K174" s="4">
        <v>19847</v>
      </c>
      <c r="L174" s="2"/>
      <c r="M174" s="3"/>
    </row>
    <row r="175" spans="1:13" ht="38.25">
      <c r="A175" s="2" t="s">
        <v>66</v>
      </c>
      <c r="B175" s="2">
        <v>303252</v>
      </c>
      <c r="C175" s="6" t="s">
        <v>533</v>
      </c>
      <c r="D175" s="2" t="s">
        <v>69</v>
      </c>
      <c r="E175" s="2" t="str">
        <f>HYPERLINK("http://hdl.handle.net/10107/1500826-11")</f>
        <v>http://hdl.handle.net/10107/1500826-11</v>
      </c>
      <c r="F175" s="2"/>
      <c r="G175" s="2"/>
      <c r="H175" s="2" t="s">
        <v>576</v>
      </c>
      <c r="I175" s="2"/>
      <c r="J175" s="2"/>
      <c r="K175" s="2"/>
      <c r="L175" s="2"/>
      <c r="M175" s="3" t="s">
        <v>574</v>
      </c>
    </row>
    <row r="176" spans="1:13" ht="38.25">
      <c r="A176" s="2" t="s">
        <v>66</v>
      </c>
      <c r="B176" s="2">
        <v>303252</v>
      </c>
      <c r="C176" s="6" t="s">
        <v>534</v>
      </c>
      <c r="D176" s="2" t="s">
        <v>70</v>
      </c>
      <c r="E176" s="2" t="str">
        <f>HYPERLINK("http://hdl.handle.net/10107/1500827-11")</f>
        <v>http://hdl.handle.net/10107/1500827-11</v>
      </c>
      <c r="F176" s="2"/>
      <c r="G176" s="2"/>
      <c r="H176" s="2" t="s">
        <v>576</v>
      </c>
      <c r="I176" s="2"/>
      <c r="J176" s="2"/>
      <c r="K176" s="2"/>
      <c r="L176" s="2"/>
      <c r="M176" s="3" t="s">
        <v>574</v>
      </c>
    </row>
    <row r="177" spans="1:13" ht="38.25">
      <c r="A177" s="2" t="s">
        <v>66</v>
      </c>
      <c r="B177" s="2">
        <v>303252</v>
      </c>
      <c r="C177" s="6" t="s">
        <v>535</v>
      </c>
      <c r="D177" s="2" t="s">
        <v>71</v>
      </c>
      <c r="E177" s="2" t="str">
        <f>HYPERLINK("http://hdl.handle.net/10107/1500828-11")</f>
        <v>http://hdl.handle.net/10107/1500828-11</v>
      </c>
      <c r="F177" s="2"/>
      <c r="G177" s="2"/>
      <c r="H177" s="2" t="s">
        <v>576</v>
      </c>
      <c r="I177" s="2"/>
      <c r="J177" s="2"/>
      <c r="K177" s="2"/>
      <c r="L177" s="2"/>
      <c r="M177" s="3" t="s">
        <v>574</v>
      </c>
    </row>
    <row r="178" spans="1:13" ht="38.25">
      <c r="A178" s="2" t="s">
        <v>66</v>
      </c>
      <c r="B178" s="2">
        <v>303252</v>
      </c>
      <c r="C178" s="6" t="s">
        <v>536</v>
      </c>
      <c r="D178" s="2" t="s">
        <v>72</v>
      </c>
      <c r="E178" s="2" t="str">
        <f>HYPERLINK("http://hdl.handle.net/10107/1500829-11")</f>
        <v>http://hdl.handle.net/10107/1500829-11</v>
      </c>
      <c r="F178" s="2"/>
      <c r="G178" s="2"/>
      <c r="H178" s="2" t="s">
        <v>576</v>
      </c>
      <c r="I178" s="2"/>
      <c r="J178" s="2"/>
      <c r="K178" s="4"/>
      <c r="L178" s="4"/>
      <c r="M178" s="3" t="s">
        <v>574</v>
      </c>
    </row>
    <row r="179" spans="1:13" ht="38.25">
      <c r="A179" s="2" t="s">
        <v>66</v>
      </c>
      <c r="B179" s="2">
        <v>303252</v>
      </c>
      <c r="C179" s="6" t="s">
        <v>537</v>
      </c>
      <c r="D179" s="2" t="s">
        <v>73</v>
      </c>
      <c r="E179" s="2" t="str">
        <f>HYPERLINK("http://hdl.handle.net/10107/1500830-11")</f>
        <v>http://hdl.handle.net/10107/1500830-11</v>
      </c>
      <c r="F179" s="2"/>
      <c r="G179" s="2"/>
      <c r="H179" s="2" t="s">
        <v>576</v>
      </c>
      <c r="I179" s="2"/>
      <c r="J179" s="2"/>
      <c r="K179" s="2"/>
      <c r="L179" s="2"/>
      <c r="M179" s="3" t="s">
        <v>574</v>
      </c>
    </row>
    <row r="180" spans="1:13" ht="38.25">
      <c r="A180" s="2" t="s">
        <v>66</v>
      </c>
      <c r="B180" s="2">
        <v>303252</v>
      </c>
      <c r="C180" s="6" t="s">
        <v>538</v>
      </c>
      <c r="D180" s="2" t="s">
        <v>74</v>
      </c>
      <c r="E180" s="2" t="str">
        <f>HYPERLINK("http://hdl.handle.net/10107/1500831-11")</f>
        <v>http://hdl.handle.net/10107/1500831-11</v>
      </c>
      <c r="F180" s="2"/>
      <c r="G180" s="2"/>
      <c r="H180" s="2" t="s">
        <v>576</v>
      </c>
      <c r="I180" s="2"/>
      <c r="J180" s="2"/>
      <c r="K180" s="2"/>
      <c r="L180" s="2"/>
      <c r="M180" s="3" t="s">
        <v>574</v>
      </c>
    </row>
    <row r="181" spans="1:13" ht="38.25">
      <c r="A181" s="2" t="s">
        <v>66</v>
      </c>
      <c r="B181" s="2">
        <v>303252</v>
      </c>
      <c r="C181" s="6" t="s">
        <v>539</v>
      </c>
      <c r="D181" s="2" t="s">
        <v>75</v>
      </c>
      <c r="E181" s="2" t="str">
        <f>HYPERLINK("http://hdl.handle.net/10107/1500832-11")</f>
        <v>http://hdl.handle.net/10107/1500832-11</v>
      </c>
      <c r="F181" s="2"/>
      <c r="G181" s="2"/>
      <c r="H181" s="2" t="s">
        <v>576</v>
      </c>
      <c r="I181" s="2"/>
      <c r="J181" s="2"/>
      <c r="K181" s="2"/>
      <c r="L181" s="2"/>
      <c r="M181" s="3" t="s">
        <v>574</v>
      </c>
    </row>
    <row r="182" spans="1:13" ht="38.25">
      <c r="A182" s="2" t="s">
        <v>66</v>
      </c>
      <c r="B182" s="2">
        <v>303252</v>
      </c>
      <c r="C182" s="6" t="s">
        <v>540</v>
      </c>
      <c r="D182" s="2" t="s">
        <v>76</v>
      </c>
      <c r="E182" s="2" t="str">
        <f>HYPERLINK("http://hdl.handle.net/10107/1500833-11")</f>
        <v>http://hdl.handle.net/10107/1500833-11</v>
      </c>
      <c r="F182" s="2"/>
      <c r="G182" s="2"/>
      <c r="H182" s="2" t="s">
        <v>576</v>
      </c>
      <c r="I182" s="2"/>
      <c r="J182" s="2"/>
      <c r="K182" s="2"/>
      <c r="L182" s="2"/>
      <c r="M182" s="3" t="s">
        <v>574</v>
      </c>
    </row>
    <row r="183" spans="1:13" ht="331.5">
      <c r="A183" s="2" t="s">
        <v>66</v>
      </c>
      <c r="B183" s="2">
        <v>303252</v>
      </c>
      <c r="C183" s="6" t="s">
        <v>541</v>
      </c>
      <c r="D183" s="2" t="s">
        <v>77</v>
      </c>
      <c r="E183" s="2" t="str">
        <f>HYPERLINK("http://hdl.handle.net/10107/1500834-11")</f>
        <v>http://hdl.handle.net/10107/1500834-11</v>
      </c>
      <c r="F183" s="2"/>
      <c r="G183" s="2"/>
      <c r="H183" s="6" t="s">
        <v>573</v>
      </c>
      <c r="I183" s="6" t="s">
        <v>330</v>
      </c>
      <c r="J183" s="2">
        <v>12</v>
      </c>
      <c r="K183" s="4">
        <v>19847</v>
      </c>
      <c r="L183" s="4">
        <v>19847</v>
      </c>
      <c r="M183" s="3" t="s">
        <v>587</v>
      </c>
    </row>
    <row r="184" spans="1:13" ht="38.25">
      <c r="A184" s="2" t="s">
        <v>66</v>
      </c>
      <c r="B184" s="2">
        <v>303252</v>
      </c>
      <c r="C184" s="6" t="s">
        <v>542</v>
      </c>
      <c r="D184" s="2" t="s">
        <v>78</v>
      </c>
      <c r="E184" s="2" t="str">
        <f>HYPERLINK("http://hdl.handle.net/10107/1500835-11")</f>
        <v>http://hdl.handle.net/10107/1500835-11</v>
      </c>
      <c r="F184" s="2"/>
      <c r="G184" s="2"/>
      <c r="H184" s="2" t="s">
        <v>576</v>
      </c>
      <c r="I184" s="2"/>
      <c r="J184" s="2"/>
      <c r="K184" s="2"/>
      <c r="L184" s="2"/>
      <c r="M184" s="3" t="s">
        <v>574</v>
      </c>
    </row>
    <row r="185" spans="1:13" ht="38.25">
      <c r="A185" s="2" t="s">
        <v>66</v>
      </c>
      <c r="B185" s="2">
        <v>303252</v>
      </c>
      <c r="C185" s="6" t="s">
        <v>543</v>
      </c>
      <c r="D185" s="2" t="s">
        <v>79</v>
      </c>
      <c r="E185" s="2" t="str">
        <f>HYPERLINK("http://hdl.handle.net/10107/1500836-11")</f>
        <v>http://hdl.handle.net/10107/1500836-11</v>
      </c>
      <c r="F185" s="2"/>
      <c r="G185" s="2"/>
      <c r="H185" s="2" t="s">
        <v>576</v>
      </c>
      <c r="I185" s="2"/>
      <c r="J185" s="2"/>
      <c r="K185" s="2"/>
      <c r="L185" s="2"/>
      <c r="M185" s="3" t="s">
        <v>574</v>
      </c>
    </row>
    <row r="186" spans="1:13" ht="38.25">
      <c r="A186" s="2" t="s">
        <v>66</v>
      </c>
      <c r="B186" s="2">
        <v>303252</v>
      </c>
      <c r="C186" s="6" t="s">
        <v>544</v>
      </c>
      <c r="D186" s="2" t="s">
        <v>80</v>
      </c>
      <c r="E186" s="2" t="str">
        <f>HYPERLINK("http://hdl.handle.net/10107/1500837-11")</f>
        <v>http://hdl.handle.net/10107/1500837-11</v>
      </c>
      <c r="F186" s="2"/>
      <c r="G186" s="2"/>
      <c r="H186" s="2" t="s">
        <v>576</v>
      </c>
      <c r="I186" s="2"/>
      <c r="J186" s="2"/>
      <c r="K186" s="2"/>
      <c r="L186" s="2"/>
      <c r="M186" s="3" t="s">
        <v>574</v>
      </c>
    </row>
    <row r="187" spans="1:13" ht="38.25">
      <c r="A187" s="2" t="s">
        <v>66</v>
      </c>
      <c r="B187" s="2">
        <v>303252</v>
      </c>
      <c r="C187" s="6" t="s">
        <v>545</v>
      </c>
      <c r="D187" s="2" t="s">
        <v>81</v>
      </c>
      <c r="E187" s="2" t="str">
        <f>HYPERLINK("http://hdl.handle.net/10107/1500838-11")</f>
        <v>http://hdl.handle.net/10107/1500838-11</v>
      </c>
      <c r="F187" s="2"/>
      <c r="G187" s="2"/>
      <c r="H187" s="2" t="s">
        <v>576</v>
      </c>
      <c r="I187" s="2"/>
      <c r="J187" s="2"/>
      <c r="K187" s="2"/>
      <c r="L187" s="2"/>
      <c r="M187" s="3" t="s">
        <v>574</v>
      </c>
    </row>
    <row r="188" spans="1:13" ht="38.25">
      <c r="A188" s="2" t="s">
        <v>66</v>
      </c>
      <c r="B188" s="2">
        <v>303252</v>
      </c>
      <c r="C188" s="6" t="s">
        <v>546</v>
      </c>
      <c r="D188" s="2" t="s">
        <v>82</v>
      </c>
      <c r="E188" s="2" t="str">
        <f>HYPERLINK("http://hdl.handle.net/10107/1500839-11")</f>
        <v>http://hdl.handle.net/10107/1500839-11</v>
      </c>
      <c r="F188" s="2"/>
      <c r="G188" s="2"/>
      <c r="H188" s="2" t="s">
        <v>576</v>
      </c>
      <c r="I188" s="2"/>
      <c r="J188" s="2"/>
      <c r="K188" s="2"/>
      <c r="L188" s="2"/>
      <c r="M188" s="3" t="s">
        <v>574</v>
      </c>
    </row>
    <row r="189" spans="1:13" ht="38.25">
      <c r="A189" s="2" t="s">
        <v>66</v>
      </c>
      <c r="B189" s="2">
        <v>303252</v>
      </c>
      <c r="C189" s="6" t="s">
        <v>547</v>
      </c>
      <c r="D189" s="2" t="s">
        <v>83</v>
      </c>
      <c r="E189" s="2" t="str">
        <f>HYPERLINK("http://hdl.handle.net/10107/1500840-11")</f>
        <v>http://hdl.handle.net/10107/1500840-11</v>
      </c>
      <c r="F189" s="2"/>
      <c r="G189" s="2"/>
      <c r="H189" s="2" t="s">
        <v>576</v>
      </c>
      <c r="I189" s="2"/>
      <c r="J189" s="2"/>
      <c r="K189" s="2"/>
      <c r="L189" s="2"/>
      <c r="M189" s="3" t="s">
        <v>574</v>
      </c>
    </row>
    <row r="190" spans="1:13" ht="38.25">
      <c r="A190" s="2" t="s">
        <v>66</v>
      </c>
      <c r="B190" s="2">
        <v>303252</v>
      </c>
      <c r="C190" s="6" t="s">
        <v>548</v>
      </c>
      <c r="D190" s="2" t="s">
        <v>84</v>
      </c>
      <c r="E190" s="2" t="str">
        <f>HYPERLINK("http://hdl.handle.net/10107/1500841-11")</f>
        <v>http://hdl.handle.net/10107/1500841-11</v>
      </c>
      <c r="F190" s="2"/>
      <c r="G190" s="2"/>
      <c r="H190" s="2" t="s">
        <v>576</v>
      </c>
      <c r="I190" s="2"/>
      <c r="J190" s="2"/>
      <c r="K190" s="2"/>
      <c r="L190" s="2"/>
      <c r="M190" s="3" t="s">
        <v>574</v>
      </c>
    </row>
    <row r="191" spans="1:13" ht="38.25">
      <c r="A191" s="2" t="s">
        <v>66</v>
      </c>
      <c r="B191" s="2">
        <v>303252</v>
      </c>
      <c r="C191" s="6" t="s">
        <v>549</v>
      </c>
      <c r="D191" s="2" t="s">
        <v>85</v>
      </c>
      <c r="E191" s="2" t="str">
        <f>HYPERLINK("http://hdl.handle.net/10107/1500842-11")</f>
        <v>http://hdl.handle.net/10107/1500842-11</v>
      </c>
      <c r="F191" s="2"/>
      <c r="G191" s="2"/>
      <c r="H191" s="2" t="s">
        <v>576</v>
      </c>
      <c r="I191" s="2"/>
      <c r="J191" s="2"/>
      <c r="K191" s="2"/>
      <c r="L191" s="2"/>
      <c r="M191" s="3" t="s">
        <v>574</v>
      </c>
    </row>
    <row r="192" spans="1:13" ht="38.25">
      <c r="A192" s="2" t="s">
        <v>66</v>
      </c>
      <c r="B192" s="2">
        <v>303252</v>
      </c>
      <c r="C192" s="6" t="s">
        <v>550</v>
      </c>
      <c r="D192" s="2" t="s">
        <v>86</v>
      </c>
      <c r="E192" s="2" t="str">
        <f>HYPERLINK("http://hdl.handle.net/10107/1500843-11")</f>
        <v>http://hdl.handle.net/10107/1500843-11</v>
      </c>
      <c r="F192" s="2"/>
      <c r="G192" s="2"/>
      <c r="H192" s="2" t="s">
        <v>576</v>
      </c>
      <c r="I192" s="2"/>
      <c r="J192" s="2"/>
      <c r="K192" s="2"/>
      <c r="L192" s="2"/>
      <c r="M192" s="3" t="s">
        <v>574</v>
      </c>
    </row>
    <row r="193" spans="1:13" ht="38.25">
      <c r="A193" s="2" t="s">
        <v>66</v>
      </c>
      <c r="B193" s="2">
        <v>303252</v>
      </c>
      <c r="C193" s="6" t="s">
        <v>551</v>
      </c>
      <c r="D193" s="2" t="s">
        <v>87</v>
      </c>
      <c r="E193" s="2" t="str">
        <f>HYPERLINK("http://hdl.handle.net/10107/1500844-11")</f>
        <v>http://hdl.handle.net/10107/1500844-11</v>
      </c>
      <c r="F193" s="2"/>
      <c r="G193" s="2"/>
      <c r="H193" s="2" t="s">
        <v>576</v>
      </c>
      <c r="I193" s="2"/>
      <c r="J193" s="2"/>
      <c r="K193" s="2"/>
      <c r="L193" s="2"/>
      <c r="M193" s="3" t="s">
        <v>574</v>
      </c>
    </row>
    <row r="194" spans="1:13" ht="38.25">
      <c r="A194" s="2" t="s">
        <v>66</v>
      </c>
      <c r="B194" s="2">
        <v>303252</v>
      </c>
      <c r="C194" s="6" t="s">
        <v>552</v>
      </c>
      <c r="D194" s="2" t="s">
        <v>88</v>
      </c>
      <c r="E194" s="2" t="str">
        <f>HYPERLINK("http://hdl.handle.net/10107/1500845-11")</f>
        <v>http://hdl.handle.net/10107/1500845-11</v>
      </c>
      <c r="F194" s="2"/>
      <c r="G194" s="2"/>
      <c r="H194" s="2" t="s">
        <v>576</v>
      </c>
      <c r="I194" s="2"/>
      <c r="J194" s="2"/>
      <c r="K194" s="2"/>
      <c r="L194" s="2"/>
      <c r="M194" s="3" t="s">
        <v>574</v>
      </c>
    </row>
    <row r="195" spans="1:13" ht="153">
      <c r="A195" s="2" t="s">
        <v>66</v>
      </c>
      <c r="B195" s="2">
        <v>303252</v>
      </c>
      <c r="C195" s="6" t="s">
        <v>553</v>
      </c>
      <c r="D195" s="2" t="s">
        <v>89</v>
      </c>
      <c r="E195" s="2" t="str">
        <f>HYPERLINK("http://hdl.handle.net/10107/1500846-11")</f>
        <v>http://hdl.handle.net/10107/1500846-11</v>
      </c>
      <c r="F195" s="2"/>
      <c r="G195" s="2"/>
      <c r="H195" s="2" t="s">
        <v>577</v>
      </c>
      <c r="I195" s="2" t="s">
        <v>330</v>
      </c>
      <c r="J195" s="2">
        <v>12</v>
      </c>
      <c r="K195" s="4">
        <v>19847</v>
      </c>
      <c r="L195" s="4">
        <v>19847</v>
      </c>
      <c r="M195" s="3" t="s">
        <v>587</v>
      </c>
    </row>
    <row r="196" spans="1:13" ht="76.5">
      <c r="A196" s="2" t="s">
        <v>66</v>
      </c>
      <c r="B196" s="2">
        <v>303252</v>
      </c>
      <c r="C196" s="6" t="s">
        <v>554</v>
      </c>
      <c r="D196" s="2" t="s">
        <v>90</v>
      </c>
      <c r="E196" s="2" t="str">
        <f>HYPERLINK("http://hdl.handle.net/10107/1500847-11")</f>
        <v>http://hdl.handle.net/10107/1500847-11</v>
      </c>
      <c r="F196" s="2"/>
      <c r="G196" s="2"/>
      <c r="H196" s="2" t="s">
        <v>583</v>
      </c>
      <c r="I196" s="2" t="s">
        <v>496</v>
      </c>
      <c r="J196" s="2">
        <v>13</v>
      </c>
      <c r="K196" s="4">
        <v>19847</v>
      </c>
      <c r="L196" s="4">
        <v>19847</v>
      </c>
      <c r="M196" s="3" t="s">
        <v>587</v>
      </c>
    </row>
    <row r="197" spans="1:13" ht="38.25">
      <c r="A197" s="2" t="s">
        <v>66</v>
      </c>
      <c r="B197" s="2">
        <v>303252</v>
      </c>
      <c r="C197" s="6" t="s">
        <v>555</v>
      </c>
      <c r="D197" s="2" t="s">
        <v>91</v>
      </c>
      <c r="E197" s="2" t="str">
        <f>HYPERLINK("http://hdl.handle.net/10107/1500848-11")</f>
        <v>http://hdl.handle.net/10107/1500848-11</v>
      </c>
      <c r="F197" s="2"/>
      <c r="G197" s="2"/>
      <c r="H197" s="2" t="s">
        <v>576</v>
      </c>
      <c r="I197" s="2"/>
      <c r="J197" s="2"/>
      <c r="K197" s="2"/>
      <c r="L197" s="2"/>
      <c r="M197" s="3" t="s">
        <v>574</v>
      </c>
    </row>
    <row r="198" spans="1:13" ht="76.5">
      <c r="A198" s="2" t="s">
        <v>66</v>
      </c>
      <c r="B198" s="2">
        <v>303252</v>
      </c>
      <c r="C198" s="6" t="s">
        <v>556</v>
      </c>
      <c r="D198" s="2" t="s">
        <v>92</v>
      </c>
      <c r="E198" s="2" t="str">
        <f>HYPERLINK("http://hdl.handle.net/10107/1500849-11")</f>
        <v>http://hdl.handle.net/10107/1500849-11</v>
      </c>
      <c r="F198" s="2"/>
      <c r="G198" s="2"/>
      <c r="H198" s="2" t="s">
        <v>586</v>
      </c>
      <c r="I198" s="2" t="s">
        <v>496</v>
      </c>
      <c r="J198" s="2">
        <v>13</v>
      </c>
      <c r="K198" s="4">
        <v>19847</v>
      </c>
      <c r="L198" s="4">
        <v>19847</v>
      </c>
      <c r="M198" s="3" t="s">
        <v>587</v>
      </c>
    </row>
    <row r="199" spans="1:13" ht="76.5">
      <c r="A199" s="2" t="s">
        <v>66</v>
      </c>
      <c r="B199" s="2">
        <v>303252</v>
      </c>
      <c r="C199" s="6" t="s">
        <v>557</v>
      </c>
      <c r="D199" s="2" t="s">
        <v>93</v>
      </c>
      <c r="E199" s="2" t="str">
        <f>HYPERLINK("http://hdl.handle.net/10107/1500850-11")</f>
        <v>http://hdl.handle.net/10107/1500850-11</v>
      </c>
      <c r="F199" s="2"/>
      <c r="G199" s="2"/>
      <c r="H199" s="2" t="s">
        <v>579</v>
      </c>
      <c r="I199" s="2" t="s">
        <v>496</v>
      </c>
      <c r="J199" s="2">
        <v>13</v>
      </c>
      <c r="K199" s="4">
        <v>19847</v>
      </c>
      <c r="L199" s="4">
        <v>19847</v>
      </c>
      <c r="M199" s="3" t="s">
        <v>587</v>
      </c>
    </row>
    <row r="200" spans="1:13" ht="76.5">
      <c r="A200" s="2" t="s">
        <v>66</v>
      </c>
      <c r="B200" s="2">
        <v>303252</v>
      </c>
      <c r="C200" s="6" t="s">
        <v>558</v>
      </c>
      <c r="D200" s="2" t="s">
        <v>94</v>
      </c>
      <c r="E200" s="2" t="str">
        <f>HYPERLINK("http://hdl.handle.net/10107/1500851-11")</f>
        <v>http://hdl.handle.net/10107/1500851-11</v>
      </c>
      <c r="F200" s="2"/>
      <c r="G200" s="2"/>
      <c r="H200" s="2" t="s">
        <v>576</v>
      </c>
      <c r="I200" s="2" t="s">
        <v>496</v>
      </c>
      <c r="J200" s="2">
        <v>13</v>
      </c>
      <c r="K200" s="4">
        <v>19847</v>
      </c>
      <c r="L200" s="4">
        <v>19847</v>
      </c>
      <c r="M200" s="3" t="s">
        <v>587</v>
      </c>
    </row>
    <row r="201" spans="1:13" ht="76.5">
      <c r="A201" s="2" t="s">
        <v>66</v>
      </c>
      <c r="B201" s="2">
        <v>303252</v>
      </c>
      <c r="C201" s="6" t="s">
        <v>559</v>
      </c>
      <c r="D201" s="2" t="s">
        <v>95</v>
      </c>
      <c r="E201" s="2" t="str">
        <f>HYPERLINK("http://hdl.handle.net/10107/1500852-11")</f>
        <v>http://hdl.handle.net/10107/1500852-11</v>
      </c>
      <c r="F201" s="2"/>
      <c r="G201" s="2"/>
      <c r="H201" s="2" t="s">
        <v>584</v>
      </c>
      <c r="I201" s="2" t="s">
        <v>330</v>
      </c>
      <c r="J201" s="2">
        <v>13</v>
      </c>
      <c r="K201" s="4">
        <v>19847</v>
      </c>
      <c r="L201" s="4">
        <v>19847</v>
      </c>
      <c r="M201" s="3" t="s">
        <v>587</v>
      </c>
    </row>
    <row r="202" spans="1:13" ht="38.25">
      <c r="A202" s="2" t="s">
        <v>66</v>
      </c>
      <c r="B202" s="2">
        <v>303252</v>
      </c>
      <c r="C202" s="6" t="s">
        <v>560</v>
      </c>
      <c r="D202" s="2" t="s">
        <v>96</v>
      </c>
      <c r="E202" s="2" t="str">
        <f>HYPERLINK("http://hdl.handle.net/10107/1500853-11")</f>
        <v>http://hdl.handle.net/10107/1500853-11</v>
      </c>
      <c r="F202" s="2"/>
      <c r="G202" s="2"/>
      <c r="H202" s="2" t="s">
        <v>576</v>
      </c>
      <c r="I202" s="2"/>
      <c r="J202" s="2"/>
      <c r="K202" s="2"/>
      <c r="L202" s="2"/>
      <c r="M202" s="3" t="s">
        <v>574</v>
      </c>
    </row>
    <row r="203" spans="1:13" ht="38.25">
      <c r="A203" s="2" t="s">
        <v>66</v>
      </c>
      <c r="B203" s="2">
        <v>303252</v>
      </c>
      <c r="C203" s="6" t="s">
        <v>561</v>
      </c>
      <c r="D203" s="2" t="s">
        <v>97</v>
      </c>
      <c r="E203" s="2" t="str">
        <f>HYPERLINK("http://hdl.handle.net/10107/1500854-11")</f>
        <v>http://hdl.handle.net/10107/1500854-11</v>
      </c>
      <c r="F203" s="2"/>
      <c r="G203" s="2"/>
      <c r="H203" s="2" t="s">
        <v>576</v>
      </c>
      <c r="I203" s="2"/>
      <c r="J203" s="2"/>
      <c r="K203" s="2"/>
      <c r="L203" s="2"/>
      <c r="M203" s="3" t="s">
        <v>574</v>
      </c>
    </row>
    <row r="204" spans="1:13" ht="76.5">
      <c r="A204" s="2" t="s">
        <v>66</v>
      </c>
      <c r="B204" s="2">
        <v>303252</v>
      </c>
      <c r="C204" s="6" t="s">
        <v>562</v>
      </c>
      <c r="D204" s="2" t="s">
        <v>98</v>
      </c>
      <c r="E204" s="2" t="str">
        <f>HYPERLINK("http://hdl.handle.net/10107/1500855-11")</f>
        <v>http://hdl.handle.net/10107/1500855-11</v>
      </c>
      <c r="F204" s="2"/>
      <c r="G204" s="2"/>
      <c r="H204" s="2" t="s">
        <v>585</v>
      </c>
      <c r="I204" s="2" t="s">
        <v>496</v>
      </c>
      <c r="J204" s="2">
        <v>13</v>
      </c>
      <c r="K204" s="4">
        <v>19847</v>
      </c>
      <c r="L204" s="4">
        <v>19847</v>
      </c>
      <c r="M204" s="3" t="s">
        <v>587</v>
      </c>
    </row>
    <row r="205" spans="1:13" ht="178.5">
      <c r="A205" s="2" t="s">
        <v>66</v>
      </c>
      <c r="B205" s="2">
        <v>303252</v>
      </c>
      <c r="C205" s="6" t="s">
        <v>563</v>
      </c>
      <c r="D205" s="2" t="s">
        <v>99</v>
      </c>
      <c r="E205" s="2" t="str">
        <f>HYPERLINK("http://hdl.handle.net/10107/1500856-11")</f>
        <v>http://hdl.handle.net/10107/1500856-11</v>
      </c>
      <c r="F205" s="2"/>
      <c r="G205" s="2"/>
      <c r="H205" s="6" t="s">
        <v>575</v>
      </c>
      <c r="I205" s="6" t="s">
        <v>496</v>
      </c>
      <c r="J205" s="2">
        <v>12</v>
      </c>
      <c r="K205" s="4">
        <v>19847</v>
      </c>
      <c r="L205" s="4">
        <v>19847</v>
      </c>
      <c r="M205" s="3"/>
    </row>
    <row r="206" spans="1:13" ht="38.25">
      <c r="A206" s="2" t="s">
        <v>66</v>
      </c>
      <c r="B206" s="2">
        <v>303252</v>
      </c>
      <c r="C206" s="6" t="s">
        <v>564</v>
      </c>
      <c r="D206" s="2" t="s">
        <v>100</v>
      </c>
      <c r="E206" s="2" t="str">
        <f>HYPERLINK("http://hdl.handle.net/10107/1500857-11")</f>
        <v>http://hdl.handle.net/10107/1500857-11</v>
      </c>
      <c r="F206" s="2"/>
      <c r="G206" s="2"/>
      <c r="H206" s="2" t="s">
        <v>578</v>
      </c>
      <c r="I206" s="6" t="s">
        <v>496</v>
      </c>
      <c r="J206" s="2">
        <v>12</v>
      </c>
      <c r="K206" s="4">
        <v>19847</v>
      </c>
      <c r="L206" s="4">
        <v>19847</v>
      </c>
      <c r="M206" s="3"/>
    </row>
    <row r="207" spans="1:13" ht="102">
      <c r="A207" s="2" t="s">
        <v>66</v>
      </c>
      <c r="B207" s="2">
        <v>303252</v>
      </c>
      <c r="C207" s="6" t="s">
        <v>565</v>
      </c>
      <c r="D207" s="2" t="s">
        <v>101</v>
      </c>
      <c r="E207" s="2" t="str">
        <f>HYPERLINK("http://hdl.handle.net/10107/1500858-11")</f>
        <v>http://hdl.handle.net/10107/1500858-11</v>
      </c>
      <c r="F207" s="2"/>
      <c r="G207" s="2"/>
      <c r="H207" s="2" t="s">
        <v>582</v>
      </c>
      <c r="I207" s="2" t="s">
        <v>496</v>
      </c>
      <c r="J207" s="2">
        <v>13</v>
      </c>
      <c r="K207" s="4">
        <v>19847</v>
      </c>
      <c r="L207" s="4">
        <v>19847</v>
      </c>
      <c r="M207" s="3"/>
    </row>
    <row r="208" spans="1:13" ht="63.75">
      <c r="A208" s="2" t="s">
        <v>66</v>
      </c>
      <c r="B208" s="2">
        <v>303252</v>
      </c>
      <c r="C208" s="6" t="s">
        <v>566</v>
      </c>
      <c r="D208" s="2" t="s">
        <v>102</v>
      </c>
      <c r="E208" s="2" t="str">
        <f>HYPERLINK("http://hdl.handle.net/10107/1500859-11")</f>
        <v>http://hdl.handle.net/10107/1500859-11</v>
      </c>
      <c r="F208" s="2"/>
      <c r="G208" s="2"/>
      <c r="H208" s="2" t="s">
        <v>580</v>
      </c>
      <c r="I208" s="2" t="s">
        <v>496</v>
      </c>
      <c r="J208" s="2">
        <v>13</v>
      </c>
      <c r="K208" s="4">
        <v>19847</v>
      </c>
      <c r="L208" s="4">
        <v>19847</v>
      </c>
      <c r="M208" s="3"/>
    </row>
    <row r="209" spans="1:13" ht="89.25">
      <c r="A209" s="2" t="s">
        <v>66</v>
      </c>
      <c r="B209" s="2">
        <v>303252</v>
      </c>
      <c r="C209" s="6" t="s">
        <v>567</v>
      </c>
      <c r="D209" s="2" t="s">
        <v>103</v>
      </c>
      <c r="E209" s="2" t="str">
        <f>HYPERLINK("http://hdl.handle.net/10107/1500860-11")</f>
        <v>http://hdl.handle.net/10107/1500860-11</v>
      </c>
      <c r="F209" s="2"/>
      <c r="G209" s="2"/>
      <c r="H209" s="2" t="s">
        <v>581</v>
      </c>
      <c r="I209" s="2" t="s">
        <v>496</v>
      </c>
      <c r="J209" s="2">
        <v>13</v>
      </c>
      <c r="K209" s="4">
        <v>19847</v>
      </c>
      <c r="L209" s="4">
        <v>19847</v>
      </c>
      <c r="M209" s="3"/>
    </row>
    <row r="210" spans="1:13" ht="25.5">
      <c r="A210" s="2" t="s">
        <v>66</v>
      </c>
      <c r="B210" s="2">
        <v>303252</v>
      </c>
      <c r="C210" s="6" t="s">
        <v>568</v>
      </c>
      <c r="D210" s="2" t="s">
        <v>104</v>
      </c>
      <c r="E210" s="2" t="str">
        <f>HYPERLINK("http://hdl.handle.net/10107/1500861-11")</f>
        <v>http://hdl.handle.net/10107/1500861-11</v>
      </c>
      <c r="F210" s="2"/>
      <c r="G210" s="2"/>
      <c r="H210" s="2" t="s">
        <v>576</v>
      </c>
      <c r="I210" s="2"/>
      <c r="J210" s="2"/>
      <c r="K210" s="2"/>
      <c r="L210" s="2"/>
      <c r="M210" s="3"/>
    </row>
    <row r="211" spans="1:13" ht="25.5">
      <c r="A211" s="2" t="s">
        <v>66</v>
      </c>
      <c r="B211" s="2">
        <v>303252</v>
      </c>
      <c r="C211" s="6" t="s">
        <v>569</v>
      </c>
      <c r="D211" s="2" t="s">
        <v>105</v>
      </c>
      <c r="E211" s="2" t="str">
        <f>HYPERLINK("http://hdl.handle.net/10107/1500862-11")</f>
        <v>http://hdl.handle.net/10107/1500862-11</v>
      </c>
      <c r="F211" s="2"/>
      <c r="G211" s="2"/>
      <c r="H211" s="2" t="s">
        <v>576</v>
      </c>
      <c r="I211" s="2"/>
      <c r="J211" s="2"/>
      <c r="K211" s="2"/>
      <c r="L211" s="2"/>
      <c r="M211" s="3"/>
    </row>
    <row r="212" spans="1:13" ht="89.25">
      <c r="A212" s="2" t="s">
        <v>66</v>
      </c>
      <c r="B212" s="2">
        <v>303252</v>
      </c>
      <c r="C212" s="6" t="s">
        <v>570</v>
      </c>
      <c r="D212" s="2" t="s">
        <v>106</v>
      </c>
      <c r="E212" s="2" t="str">
        <f>HYPERLINK("http://hdl.handle.net/10107/1500863-11")</f>
        <v>http://hdl.handle.net/10107/1500863-11</v>
      </c>
      <c r="F212" s="2"/>
      <c r="G212" s="2"/>
      <c r="H212" s="2" t="s">
        <v>588</v>
      </c>
      <c r="I212" s="2" t="s">
        <v>496</v>
      </c>
      <c r="J212" s="2">
        <v>12</v>
      </c>
      <c r="K212" s="4">
        <v>19847</v>
      </c>
      <c r="L212" s="4">
        <v>19847</v>
      </c>
      <c r="M212" s="3"/>
    </row>
    <row r="213" spans="1:13" ht="38.25">
      <c r="A213" s="2" t="s">
        <v>107</v>
      </c>
      <c r="B213" s="2">
        <v>303253</v>
      </c>
      <c r="C213" s="2"/>
      <c r="D213" s="2"/>
      <c r="E213" s="2" t="str">
        <f>HYPERLINK("http://hdl.handle.net/10107/1466752")</f>
        <v>http://hdl.handle.net/10107/1466752</v>
      </c>
      <c r="F213" s="2" t="s">
        <v>108</v>
      </c>
      <c r="G213" s="2" t="s">
        <v>109</v>
      </c>
      <c r="H213" s="2"/>
      <c r="I213" s="2"/>
      <c r="J213" s="2"/>
      <c r="K213" s="4">
        <v>19783</v>
      </c>
      <c r="L213" s="2"/>
      <c r="M213" s="3"/>
    </row>
    <row r="214" spans="1:13" ht="25.5">
      <c r="A214" s="2" t="s">
        <v>107</v>
      </c>
      <c r="B214" s="2">
        <v>303253</v>
      </c>
      <c r="C214" s="6" t="s">
        <v>517</v>
      </c>
      <c r="D214" s="2" t="s">
        <v>110</v>
      </c>
      <c r="E214" s="2" t="str">
        <f>HYPERLINK("http://hdl.handle.net/10107/1466753-11")</f>
        <v>http://hdl.handle.net/10107/1466753-11</v>
      </c>
      <c r="F214" s="2"/>
      <c r="G214" s="2"/>
      <c r="H214" s="6" t="s">
        <v>520</v>
      </c>
      <c r="I214" s="2"/>
      <c r="J214" s="2"/>
      <c r="K214" s="2"/>
      <c r="L214" s="2"/>
      <c r="M214" s="6" t="s">
        <v>661</v>
      </c>
    </row>
    <row r="215" spans="1:13" ht="25.5">
      <c r="A215" s="2" t="s">
        <v>107</v>
      </c>
      <c r="B215" s="2">
        <v>303253</v>
      </c>
      <c r="C215" s="6" t="s">
        <v>516</v>
      </c>
      <c r="D215" s="2" t="s">
        <v>111</v>
      </c>
      <c r="E215" s="2" t="str">
        <f>HYPERLINK("http://hdl.handle.net/10107/1466754-11")</f>
        <v>http://hdl.handle.net/10107/1466754-11</v>
      </c>
      <c r="F215" s="2"/>
      <c r="G215" s="2"/>
      <c r="H215" s="6" t="s">
        <v>521</v>
      </c>
      <c r="I215" s="2"/>
      <c r="J215" s="2"/>
      <c r="K215" s="2"/>
      <c r="L215" s="2"/>
      <c r="M215" s="6" t="s">
        <v>342</v>
      </c>
    </row>
    <row r="216" spans="1:13" ht="25.5">
      <c r="A216" s="2" t="s">
        <v>107</v>
      </c>
      <c r="B216" s="2">
        <v>303253</v>
      </c>
      <c r="C216" s="6" t="s">
        <v>518</v>
      </c>
      <c r="D216" s="2" t="s">
        <v>112</v>
      </c>
      <c r="E216" s="2" t="str">
        <f>HYPERLINK("http://hdl.handle.net/10107/1466755-11")</f>
        <v>http://hdl.handle.net/10107/1466755-11</v>
      </c>
      <c r="F216" s="2"/>
      <c r="G216" s="2"/>
      <c r="H216" s="6" t="s">
        <v>520</v>
      </c>
      <c r="I216" s="2"/>
      <c r="J216" s="2"/>
      <c r="K216" s="2"/>
      <c r="L216" s="2"/>
      <c r="M216" s="6" t="s">
        <v>342</v>
      </c>
    </row>
    <row r="217" spans="1:13" ht="25.5">
      <c r="A217" s="2" t="s">
        <v>107</v>
      </c>
      <c r="B217" s="2">
        <v>303253</v>
      </c>
      <c r="C217" s="6" t="s">
        <v>519</v>
      </c>
      <c r="D217" s="2" t="s">
        <v>113</v>
      </c>
      <c r="E217" s="2" t="str">
        <f>HYPERLINK("http://hdl.handle.net/10107/1466756-11")</f>
        <v>http://hdl.handle.net/10107/1466756-11</v>
      </c>
      <c r="F217" s="2"/>
      <c r="G217" s="2"/>
      <c r="H217" s="6" t="s">
        <v>520</v>
      </c>
      <c r="I217" s="2"/>
      <c r="J217" s="2"/>
      <c r="K217" s="2"/>
      <c r="L217" s="2"/>
      <c r="M217" s="6" t="s">
        <v>342</v>
      </c>
    </row>
    <row r="218" spans="1:13" ht="76.5">
      <c r="A218" s="2" t="s">
        <v>114</v>
      </c>
      <c r="B218" s="2">
        <v>303254</v>
      </c>
      <c r="C218" s="2"/>
      <c r="D218" s="2"/>
      <c r="E218" s="2" t="str">
        <f>HYPERLINK("http://hdl.handle.net/10107/1462351")</f>
        <v>http://hdl.handle.net/10107/1462351</v>
      </c>
      <c r="F218" s="2" t="s">
        <v>115</v>
      </c>
      <c r="G218" s="2" t="s">
        <v>116</v>
      </c>
      <c r="H218" s="2"/>
      <c r="I218" s="2"/>
      <c r="J218" s="2"/>
      <c r="K218" s="4">
        <v>19794</v>
      </c>
      <c r="L218" s="2"/>
      <c r="M218" s="3"/>
    </row>
    <row r="219" spans="1:13" ht="38.25">
      <c r="A219" s="2" t="s">
        <v>114</v>
      </c>
      <c r="B219" s="2">
        <v>303254</v>
      </c>
      <c r="C219" s="2" t="s">
        <v>589</v>
      </c>
      <c r="D219" s="2" t="s">
        <v>117</v>
      </c>
      <c r="E219" s="2" t="str">
        <f>HYPERLINK("http://hdl.handle.net/10107/1462352-11")</f>
        <v>http://hdl.handle.net/10107/1462352-11</v>
      </c>
      <c r="F219" s="2"/>
      <c r="G219" s="2"/>
      <c r="H219" s="2" t="s">
        <v>596</v>
      </c>
      <c r="I219" s="2" t="s">
        <v>330</v>
      </c>
      <c r="J219" s="2">
        <v>14</v>
      </c>
      <c r="K219" s="4">
        <v>19794</v>
      </c>
      <c r="L219" s="4">
        <v>19794</v>
      </c>
      <c r="M219" s="3"/>
    </row>
    <row r="220" spans="1:13" ht="38.25">
      <c r="A220" s="2" t="s">
        <v>114</v>
      </c>
      <c r="B220" s="2">
        <v>303254</v>
      </c>
      <c r="C220" s="2" t="s">
        <v>651</v>
      </c>
      <c r="D220" s="2" t="s">
        <v>118</v>
      </c>
      <c r="E220" s="2" t="str">
        <f>HYPERLINK("http://hdl.handle.net/10107/1462353-11")</f>
        <v>http://hdl.handle.net/10107/1462353-11</v>
      </c>
      <c r="F220" s="2"/>
      <c r="G220" s="2"/>
      <c r="H220" s="2" t="s">
        <v>597</v>
      </c>
      <c r="I220" s="2" t="s">
        <v>330</v>
      </c>
      <c r="J220" s="2">
        <v>14</v>
      </c>
      <c r="K220" s="4">
        <v>19794</v>
      </c>
      <c r="L220" s="4">
        <v>19794</v>
      </c>
      <c r="M220" s="3"/>
    </row>
    <row r="221" spans="1:13" s="5" customFormat="1" ht="38.25">
      <c r="A221" s="3" t="s">
        <v>114</v>
      </c>
      <c r="B221" s="3">
        <v>303254</v>
      </c>
      <c r="C221" s="3"/>
      <c r="D221" s="3" t="s">
        <v>119</v>
      </c>
      <c r="E221" s="3" t="str">
        <f>HYPERLINK("http://hdl.handle.net/10107/1462354-11")</f>
        <v>http://hdl.handle.net/10107/1462354-11</v>
      </c>
      <c r="F221" s="3"/>
      <c r="G221" s="3"/>
      <c r="H221" s="3" t="s">
        <v>596</v>
      </c>
      <c r="I221" s="3"/>
      <c r="J221" s="3"/>
      <c r="K221" s="3"/>
      <c r="L221" s="3"/>
      <c r="M221" s="3" t="s">
        <v>655</v>
      </c>
    </row>
    <row r="222" spans="1:13" ht="38.25">
      <c r="A222" s="2" t="s">
        <v>114</v>
      </c>
      <c r="B222" s="2">
        <v>303254</v>
      </c>
      <c r="C222" s="2" t="s">
        <v>591</v>
      </c>
      <c r="D222" s="2" t="s">
        <v>120</v>
      </c>
      <c r="E222" s="2" t="str">
        <f>HYPERLINK("http://hdl.handle.net/10107/1462355-11")</f>
        <v>http://hdl.handle.net/10107/1462355-11</v>
      </c>
      <c r="F222" s="2"/>
      <c r="G222" s="2"/>
      <c r="H222" s="2" t="s">
        <v>596</v>
      </c>
      <c r="I222" s="2"/>
      <c r="J222" s="2"/>
      <c r="K222" s="2"/>
      <c r="L222" s="2"/>
      <c r="M222" s="3"/>
    </row>
    <row r="223" spans="1:13" ht="38.25">
      <c r="A223" s="2" t="s">
        <v>114</v>
      </c>
      <c r="B223" s="2">
        <v>303254</v>
      </c>
      <c r="C223" s="2" t="s">
        <v>590</v>
      </c>
      <c r="D223" s="2" t="s">
        <v>121</v>
      </c>
      <c r="E223" s="2" t="str">
        <f>HYPERLINK("http://hdl.handle.net/10107/1462356-11")</f>
        <v>http://hdl.handle.net/10107/1462356-11</v>
      </c>
      <c r="F223" s="2"/>
      <c r="G223" s="2"/>
      <c r="H223" s="2" t="s">
        <v>596</v>
      </c>
      <c r="I223" s="2"/>
      <c r="J223" s="2"/>
      <c r="K223" s="2"/>
      <c r="L223" s="2"/>
      <c r="M223" s="3"/>
    </row>
    <row r="224" spans="1:13" ht="38.25">
      <c r="A224" s="2" t="s">
        <v>114</v>
      </c>
      <c r="B224" s="2">
        <v>303254</v>
      </c>
      <c r="C224" s="2" t="s">
        <v>592</v>
      </c>
      <c r="D224" s="2" t="s">
        <v>122</v>
      </c>
      <c r="E224" s="2" t="str">
        <f>HYPERLINK("http://hdl.handle.net/10107/1462357-11")</f>
        <v>http://hdl.handle.net/10107/1462357-11</v>
      </c>
      <c r="F224" s="2"/>
      <c r="G224" s="2"/>
      <c r="H224" s="2" t="s">
        <v>596</v>
      </c>
      <c r="I224" s="2"/>
      <c r="J224" s="2"/>
      <c r="K224" s="2"/>
      <c r="L224" s="2"/>
      <c r="M224" s="3"/>
    </row>
    <row r="225" spans="1:13" ht="38.25">
      <c r="A225" s="2" t="s">
        <v>114</v>
      </c>
      <c r="B225" s="2">
        <v>303254</v>
      </c>
      <c r="C225" s="2" t="s">
        <v>593</v>
      </c>
      <c r="D225" s="2" t="s">
        <v>123</v>
      </c>
      <c r="E225" s="2" t="str">
        <f>HYPERLINK("http://hdl.handle.net/10107/1462358-11")</f>
        <v>http://hdl.handle.net/10107/1462358-11</v>
      </c>
      <c r="F225" s="2"/>
      <c r="G225" s="2"/>
      <c r="H225" s="2" t="s">
        <v>596</v>
      </c>
      <c r="I225" s="2"/>
      <c r="J225" s="2"/>
      <c r="K225" s="2"/>
      <c r="L225" s="2"/>
      <c r="M225" s="3"/>
    </row>
    <row r="226" spans="1:13" ht="38.25">
      <c r="A226" s="2" t="s">
        <v>114</v>
      </c>
      <c r="B226" s="2">
        <v>303254</v>
      </c>
      <c r="C226" s="2" t="s">
        <v>594</v>
      </c>
      <c r="D226" s="2" t="s">
        <v>124</v>
      </c>
      <c r="E226" s="2" t="str">
        <f>HYPERLINK("http://hdl.handle.net/10107/1462359-11")</f>
        <v>http://hdl.handle.net/10107/1462359-11</v>
      </c>
      <c r="F226" s="2"/>
      <c r="G226" s="2"/>
      <c r="H226" s="2" t="s">
        <v>596</v>
      </c>
      <c r="I226" s="2"/>
      <c r="J226" s="2"/>
      <c r="K226" s="2"/>
      <c r="L226" s="2"/>
      <c r="M226" s="3"/>
    </row>
    <row r="227" spans="1:13" ht="38.25">
      <c r="A227" s="2" t="s">
        <v>114</v>
      </c>
      <c r="B227" s="2">
        <v>303254</v>
      </c>
      <c r="C227" s="2" t="s">
        <v>595</v>
      </c>
      <c r="D227" s="2" t="s">
        <v>125</v>
      </c>
      <c r="E227" s="2" t="str">
        <f>HYPERLINK("http://hdl.handle.net/10107/1462360-11")</f>
        <v>http://hdl.handle.net/10107/1462360-11</v>
      </c>
      <c r="F227" s="2"/>
      <c r="G227" s="2"/>
      <c r="H227" s="2" t="s">
        <v>596</v>
      </c>
      <c r="I227" s="2"/>
      <c r="J227" s="2"/>
      <c r="K227" s="2"/>
      <c r="L227" s="2"/>
      <c r="M227" s="3"/>
    </row>
    <row r="228" spans="1:13" ht="38.25">
      <c r="A228" s="2" t="s">
        <v>114</v>
      </c>
      <c r="B228" s="2">
        <v>303254</v>
      </c>
      <c r="C228" s="2" t="s">
        <v>652</v>
      </c>
      <c r="D228" s="2" t="s">
        <v>126</v>
      </c>
      <c r="E228" s="2" t="str">
        <f>HYPERLINK("http://hdl.handle.net/10107/1462361-11")</f>
        <v>http://hdl.handle.net/10107/1462361-11</v>
      </c>
      <c r="F228" s="2"/>
      <c r="G228" s="2"/>
      <c r="H228" s="2" t="s">
        <v>598</v>
      </c>
      <c r="I228" s="2" t="s">
        <v>330</v>
      </c>
      <c r="J228" s="2">
        <v>14</v>
      </c>
      <c r="K228" s="4">
        <v>19794</v>
      </c>
      <c r="L228" s="4">
        <v>19794</v>
      </c>
      <c r="M228" s="3"/>
    </row>
    <row r="229" spans="1:13" ht="63.75">
      <c r="A229" s="2" t="s">
        <v>114</v>
      </c>
      <c r="B229" s="2">
        <v>303254</v>
      </c>
      <c r="C229" s="2" t="s">
        <v>653</v>
      </c>
      <c r="D229" s="2" t="s">
        <v>127</v>
      </c>
      <c r="E229" s="2" t="str">
        <f>HYPERLINK("http://hdl.handle.net/10107/1462362-11")</f>
        <v>http://hdl.handle.net/10107/1462362-11</v>
      </c>
      <c r="F229" s="2"/>
      <c r="G229" s="2"/>
      <c r="H229" s="2" t="s">
        <v>599</v>
      </c>
      <c r="I229" s="2" t="s">
        <v>330</v>
      </c>
      <c r="J229" s="2">
        <v>14</v>
      </c>
      <c r="K229" s="4">
        <v>19794</v>
      </c>
      <c r="L229" s="4">
        <v>19794</v>
      </c>
      <c r="M229" s="3"/>
    </row>
    <row r="230" spans="1:13" ht="38.25">
      <c r="A230" s="2" t="s">
        <v>114</v>
      </c>
      <c r="B230" s="2">
        <v>303254</v>
      </c>
      <c r="C230" s="2" t="s">
        <v>654</v>
      </c>
      <c r="D230" s="2" t="s">
        <v>128</v>
      </c>
      <c r="E230" s="2" t="str">
        <f>HYPERLINK("http://hdl.handle.net/10107/1462363-11")</f>
        <v>http://hdl.handle.net/10107/1462363-11</v>
      </c>
      <c r="F230" s="2"/>
      <c r="G230" s="2"/>
      <c r="H230" s="6" t="s">
        <v>660</v>
      </c>
      <c r="I230" s="2" t="s">
        <v>330</v>
      </c>
      <c r="J230" s="2">
        <v>14</v>
      </c>
      <c r="K230" s="4">
        <v>19794</v>
      </c>
      <c r="L230" s="4">
        <v>19794</v>
      </c>
      <c r="M230" s="3"/>
    </row>
    <row r="231" spans="1:13" ht="38.25">
      <c r="A231" s="2" t="s">
        <v>129</v>
      </c>
      <c r="B231" s="2">
        <v>303255</v>
      </c>
      <c r="C231" s="2"/>
      <c r="D231" s="2"/>
      <c r="E231" s="2" t="str">
        <f>HYPERLINK("http://hdl.handle.net/10107/1493118")</f>
        <v>http://hdl.handle.net/10107/1493118</v>
      </c>
      <c r="F231" s="2" t="s">
        <v>130</v>
      </c>
      <c r="G231" s="2"/>
      <c r="H231" s="2"/>
      <c r="I231" s="2"/>
      <c r="J231" s="2"/>
      <c r="K231" s="4">
        <v>19755</v>
      </c>
      <c r="L231" s="2"/>
      <c r="M231" s="3"/>
    </row>
    <row r="232" spans="1:13" ht="25.5">
      <c r="A232" s="2" t="s">
        <v>129</v>
      </c>
      <c r="B232" s="2">
        <v>303255</v>
      </c>
      <c r="C232" s="2" t="s">
        <v>600</v>
      </c>
      <c r="D232" s="2" t="s">
        <v>131</v>
      </c>
      <c r="E232" s="2" t="str">
        <f>HYPERLINK("http://hdl.handle.net/10107/1493119-11")</f>
        <v>http://hdl.handle.net/10107/1493119-11</v>
      </c>
      <c r="F232" s="2"/>
      <c r="G232" s="2"/>
      <c r="H232" s="2" t="s">
        <v>601</v>
      </c>
      <c r="I232" s="2"/>
      <c r="J232" s="2"/>
      <c r="K232" s="2"/>
      <c r="L232" s="2"/>
      <c r="M232" s="6" t="s">
        <v>478</v>
      </c>
    </row>
    <row r="233" spans="1:13" ht="114.75">
      <c r="A233" s="2" t="s">
        <v>132</v>
      </c>
      <c r="B233" s="2">
        <v>303256</v>
      </c>
      <c r="C233" s="2"/>
      <c r="D233" s="2"/>
      <c r="E233" s="2" t="str">
        <f>HYPERLINK("http://hdl.handle.net/10107/1493173")</f>
        <v>http://hdl.handle.net/10107/1493173</v>
      </c>
      <c r="F233" s="2" t="s">
        <v>0</v>
      </c>
      <c r="G233" s="2" t="s">
        <v>1</v>
      </c>
      <c r="H233" s="2"/>
      <c r="I233" s="2"/>
      <c r="J233" s="2"/>
      <c r="K233" s="4">
        <v>19781</v>
      </c>
      <c r="L233" s="2"/>
      <c r="M233" s="3"/>
    </row>
    <row r="234" spans="1:13" ht="51">
      <c r="A234" s="2" t="s">
        <v>132</v>
      </c>
      <c r="B234" s="2">
        <v>303256</v>
      </c>
      <c r="C234" s="2" t="s">
        <v>602</v>
      </c>
      <c r="D234" s="2" t="s">
        <v>2</v>
      </c>
      <c r="E234" s="2" t="str">
        <f>HYPERLINK("http://hdl.handle.net/10107/1493174-11")</f>
        <v>http://hdl.handle.net/10107/1493174-11</v>
      </c>
      <c r="F234" s="2"/>
      <c r="G234" s="2"/>
      <c r="H234" s="6" t="s">
        <v>659</v>
      </c>
      <c r="I234" s="2" t="s">
        <v>607</v>
      </c>
      <c r="J234" s="2">
        <v>10</v>
      </c>
      <c r="K234" s="4">
        <v>19781</v>
      </c>
      <c r="L234" s="4">
        <v>19781</v>
      </c>
      <c r="M234" s="3"/>
    </row>
    <row r="235" spans="1:13" ht="38.25">
      <c r="A235" s="2" t="s">
        <v>3</v>
      </c>
      <c r="B235" s="2">
        <v>303257</v>
      </c>
      <c r="C235" s="2"/>
      <c r="D235" s="2"/>
      <c r="E235" s="2" t="str">
        <f>HYPERLINK("http://hdl.handle.net/10107/1474273")</f>
        <v>http://hdl.handle.net/10107/1474273</v>
      </c>
      <c r="F235" s="2" t="s">
        <v>4</v>
      </c>
      <c r="G235" s="2" t="s">
        <v>5</v>
      </c>
      <c r="H235" s="2"/>
      <c r="I235" s="2"/>
      <c r="J235" s="2"/>
      <c r="K235" s="4">
        <v>19774</v>
      </c>
      <c r="L235" s="2"/>
      <c r="M235" s="3"/>
    </row>
    <row r="236" spans="1:13" ht="38.25">
      <c r="A236" s="2" t="s">
        <v>3</v>
      </c>
      <c r="B236" s="2">
        <v>303257</v>
      </c>
      <c r="C236" s="2" t="s">
        <v>603</v>
      </c>
      <c r="D236" s="2" t="s">
        <v>6</v>
      </c>
      <c r="E236" s="2" t="str">
        <f>HYPERLINK("http://hdl.handle.net/10107/1474274-11")</f>
        <v>http://hdl.handle.net/10107/1474274-11</v>
      </c>
      <c r="F236" s="2"/>
      <c r="G236" s="2"/>
      <c r="H236" s="6" t="s">
        <v>657</v>
      </c>
      <c r="I236" s="2" t="s">
        <v>334</v>
      </c>
      <c r="J236" s="2">
        <v>5</v>
      </c>
      <c r="K236" s="4">
        <v>19774</v>
      </c>
      <c r="L236" s="4">
        <v>19774</v>
      </c>
      <c r="M236" s="3"/>
    </row>
    <row r="237" spans="1:13" ht="38.25">
      <c r="A237" s="2" t="s">
        <v>3</v>
      </c>
      <c r="B237" s="2">
        <v>303257</v>
      </c>
      <c r="C237" s="2" t="s">
        <v>604</v>
      </c>
      <c r="D237" s="2" t="s">
        <v>7</v>
      </c>
      <c r="E237" s="2" t="str">
        <f>HYPERLINK("http://hdl.handle.net/10107/1474275-11")</f>
        <v>http://hdl.handle.net/10107/1474275-11</v>
      </c>
      <c r="F237" s="2"/>
      <c r="G237" s="2"/>
      <c r="H237" s="6" t="s">
        <v>658</v>
      </c>
      <c r="I237" s="2" t="s">
        <v>334</v>
      </c>
      <c r="J237" s="2">
        <v>5</v>
      </c>
      <c r="K237" s="4">
        <v>19774</v>
      </c>
      <c r="L237" s="4">
        <v>19774</v>
      </c>
      <c r="M237" s="3"/>
    </row>
    <row r="238" spans="1:13" ht="25.5">
      <c r="A238" s="2" t="s">
        <v>3</v>
      </c>
      <c r="B238" s="2">
        <v>303257</v>
      </c>
      <c r="C238" s="2" t="s">
        <v>605</v>
      </c>
      <c r="D238" s="2" t="s">
        <v>8</v>
      </c>
      <c r="E238" s="2" t="str">
        <f>HYPERLINK("http://hdl.handle.net/10107/1474276-11")</f>
        <v>http://hdl.handle.net/10107/1474276-11</v>
      </c>
      <c r="F238" s="2"/>
      <c r="G238" s="2"/>
      <c r="H238" s="2" t="s">
        <v>608</v>
      </c>
      <c r="I238" s="2"/>
      <c r="J238" s="2"/>
      <c r="K238" s="2"/>
      <c r="L238" s="2"/>
      <c r="M238" s="3"/>
    </row>
    <row r="239" spans="1:13" ht="25.5">
      <c r="A239" s="2" t="s">
        <v>3</v>
      </c>
      <c r="B239" s="2">
        <v>303257</v>
      </c>
      <c r="C239" s="2" t="s">
        <v>606</v>
      </c>
      <c r="D239" s="2" t="s">
        <v>9</v>
      </c>
      <c r="E239" s="2" t="str">
        <f>HYPERLINK("http://hdl.handle.net/10107/1474277-11")</f>
        <v>http://hdl.handle.net/10107/1474277-11</v>
      </c>
      <c r="F239" s="2"/>
      <c r="G239" s="2"/>
      <c r="H239" s="2" t="s">
        <v>608</v>
      </c>
      <c r="I239" s="2"/>
      <c r="J239" s="2"/>
      <c r="K239" s="2"/>
      <c r="L239" s="2"/>
      <c r="M239" s="3"/>
    </row>
    <row r="240" spans="1:13" ht="51">
      <c r="A240" s="2" t="s">
        <v>10</v>
      </c>
      <c r="B240" s="2">
        <v>303258</v>
      </c>
      <c r="C240" s="2"/>
      <c r="D240" s="2"/>
      <c r="E240" s="2" t="str">
        <f>HYPERLINK("http://hdl.handle.net/10107/1483845")</f>
        <v>http://hdl.handle.net/10107/1483845</v>
      </c>
      <c r="F240" s="2" t="s">
        <v>11</v>
      </c>
      <c r="G240" s="2" t="s">
        <v>12</v>
      </c>
      <c r="H240" s="2"/>
      <c r="I240" s="2"/>
      <c r="J240" s="2"/>
      <c r="K240" s="4">
        <v>19774</v>
      </c>
      <c r="L240" s="2"/>
      <c r="M240" s="3"/>
    </row>
    <row r="241" spans="1:13" ht="25.5">
      <c r="A241" s="2" t="s">
        <v>10</v>
      </c>
      <c r="B241" s="2">
        <v>303258</v>
      </c>
      <c r="C241" s="2" t="s">
        <v>609</v>
      </c>
      <c r="D241" s="2" t="s">
        <v>13</v>
      </c>
      <c r="E241" s="2" t="str">
        <f>HYPERLINK("http://hdl.handle.net/10107/1483846-11")</f>
        <v>http://hdl.handle.net/10107/1483846-11</v>
      </c>
      <c r="F241" s="2"/>
      <c r="G241" s="2"/>
      <c r="H241" s="2" t="s">
        <v>613</v>
      </c>
      <c r="I241" s="2" t="s">
        <v>607</v>
      </c>
      <c r="J241" s="2">
        <v>8</v>
      </c>
      <c r="K241" s="4">
        <v>19774</v>
      </c>
      <c r="L241" s="4">
        <v>19774</v>
      </c>
      <c r="M241" s="3"/>
    </row>
    <row r="242" spans="1:13" ht="25.5">
      <c r="A242" s="2" t="s">
        <v>10</v>
      </c>
      <c r="B242" s="2">
        <v>303258</v>
      </c>
      <c r="C242" s="2" t="s">
        <v>610</v>
      </c>
      <c r="D242" s="2" t="s">
        <v>14</v>
      </c>
      <c r="E242" s="2" t="str">
        <f>HYPERLINK("http://hdl.handle.net/10107/1483847-11")</f>
        <v>http://hdl.handle.net/10107/1483847-11</v>
      </c>
      <c r="F242" s="2"/>
      <c r="G242" s="2"/>
      <c r="H242" s="2" t="s">
        <v>613</v>
      </c>
      <c r="I242" s="2"/>
      <c r="J242" s="2"/>
      <c r="K242" s="2"/>
      <c r="L242" s="2"/>
      <c r="M242" s="3"/>
    </row>
    <row r="243" spans="1:13" ht="25.5">
      <c r="A243" s="2" t="s">
        <v>10</v>
      </c>
      <c r="B243" s="2">
        <v>303258</v>
      </c>
      <c r="C243" s="2" t="s">
        <v>611</v>
      </c>
      <c r="D243" s="2" t="s">
        <v>15</v>
      </c>
      <c r="E243" s="2" t="str">
        <f>HYPERLINK("http://hdl.handle.net/10107/1483848-11")</f>
        <v>http://hdl.handle.net/10107/1483848-11</v>
      </c>
      <c r="F243" s="2"/>
      <c r="G243" s="2"/>
      <c r="H243" s="6" t="s">
        <v>656</v>
      </c>
      <c r="I243" s="2"/>
      <c r="J243" s="2"/>
      <c r="K243" s="2"/>
      <c r="L243" s="2"/>
      <c r="M243" s="3"/>
    </row>
    <row r="244" spans="1:13" ht="25.5">
      <c r="A244" s="2" t="s">
        <v>10</v>
      </c>
      <c r="B244" s="2">
        <v>303258</v>
      </c>
      <c r="C244" s="2" t="s">
        <v>612</v>
      </c>
      <c r="D244" s="2" t="s">
        <v>16</v>
      </c>
      <c r="E244" s="2" t="str">
        <f>HYPERLINK("http://hdl.handle.net/10107/1483849-11")</f>
        <v>http://hdl.handle.net/10107/1483849-11</v>
      </c>
      <c r="F244" s="2"/>
      <c r="G244" s="2"/>
      <c r="H244" s="2" t="s">
        <v>613</v>
      </c>
      <c r="I244" s="2"/>
      <c r="J244" s="2"/>
      <c r="K244" s="2"/>
      <c r="L244" s="2"/>
      <c r="M244" s="3"/>
    </row>
    <row r="245" spans="1:13" ht="51">
      <c r="A245" s="2" t="s">
        <v>17</v>
      </c>
      <c r="B245" s="2">
        <v>303259</v>
      </c>
      <c r="C245" s="2"/>
      <c r="D245" s="2"/>
      <c r="E245" s="2" t="str">
        <f>HYPERLINK("http://hdl.handle.net/10107/1470335")</f>
        <v>http://hdl.handle.net/10107/1470335</v>
      </c>
      <c r="F245" s="2" t="s">
        <v>18</v>
      </c>
      <c r="G245" s="2" t="s">
        <v>19</v>
      </c>
      <c r="H245" s="2"/>
      <c r="I245" s="2"/>
      <c r="J245" s="2"/>
      <c r="K245" s="4">
        <v>19755</v>
      </c>
      <c r="L245" s="2"/>
      <c r="M245" s="3"/>
    </row>
    <row r="246" spans="1:13" ht="38.25">
      <c r="A246" s="2" t="s">
        <v>17</v>
      </c>
      <c r="B246" s="2">
        <v>303259</v>
      </c>
      <c r="C246" s="2" t="s">
        <v>614</v>
      </c>
      <c r="D246" s="2" t="s">
        <v>20</v>
      </c>
      <c r="E246" s="2" t="str">
        <f>HYPERLINK("http://hdl.handle.net/10107/1470336-11")</f>
        <v>http://hdl.handle.net/10107/1470336-11</v>
      </c>
      <c r="F246" s="2"/>
      <c r="G246" s="2"/>
      <c r="H246" s="2" t="s">
        <v>618</v>
      </c>
      <c r="I246" s="2"/>
      <c r="J246" s="2"/>
      <c r="K246" s="2"/>
      <c r="L246" s="2"/>
      <c r="M246" s="6" t="s">
        <v>661</v>
      </c>
    </row>
    <row r="247" spans="1:13" ht="38.25">
      <c r="A247" s="2" t="s">
        <v>17</v>
      </c>
      <c r="B247" s="2">
        <v>303259</v>
      </c>
      <c r="C247" s="2" t="s">
        <v>615</v>
      </c>
      <c r="D247" s="2" t="s">
        <v>21</v>
      </c>
      <c r="E247" s="2" t="str">
        <f>HYPERLINK("http://hdl.handle.net/10107/1470337-11")</f>
        <v>http://hdl.handle.net/10107/1470337-11</v>
      </c>
      <c r="F247" s="2"/>
      <c r="G247" s="2"/>
      <c r="H247" s="2" t="s">
        <v>618</v>
      </c>
      <c r="I247" s="2"/>
      <c r="J247" s="2"/>
      <c r="K247" s="2"/>
      <c r="L247" s="2"/>
      <c r="M247" s="6" t="s">
        <v>661</v>
      </c>
    </row>
    <row r="248" spans="1:13" ht="38.25">
      <c r="A248" s="2" t="s">
        <v>17</v>
      </c>
      <c r="B248" s="2">
        <v>303259</v>
      </c>
      <c r="C248" s="2" t="s">
        <v>616</v>
      </c>
      <c r="D248" s="2" t="s">
        <v>22</v>
      </c>
      <c r="E248" s="2" t="str">
        <f>HYPERLINK("http://hdl.handle.net/10107/1470338-11")</f>
        <v>http://hdl.handle.net/10107/1470338-11</v>
      </c>
      <c r="F248" s="2"/>
      <c r="G248" s="2"/>
      <c r="H248" s="2" t="s">
        <v>618</v>
      </c>
      <c r="I248" s="2"/>
      <c r="J248" s="2"/>
      <c r="K248" s="2"/>
      <c r="L248" s="2"/>
      <c r="M248" s="6" t="s">
        <v>661</v>
      </c>
    </row>
    <row r="249" spans="1:13" ht="38.25">
      <c r="A249" s="2" t="s">
        <v>17</v>
      </c>
      <c r="B249" s="2">
        <v>303259</v>
      </c>
      <c r="C249" s="2" t="s">
        <v>617</v>
      </c>
      <c r="D249" s="2" t="s">
        <v>23</v>
      </c>
      <c r="E249" s="2" t="str">
        <f>HYPERLINK("http://hdl.handle.net/10107/1470339-11")</f>
        <v>http://hdl.handle.net/10107/1470339-11</v>
      </c>
      <c r="F249" s="2"/>
      <c r="G249" s="2"/>
      <c r="H249" s="2" t="s">
        <v>618</v>
      </c>
      <c r="I249" s="2"/>
      <c r="J249" s="2"/>
      <c r="K249" s="2"/>
      <c r="L249" s="2"/>
      <c r="M249" s="6" t="s">
        <v>661</v>
      </c>
    </row>
    <row r="250" spans="1:13" ht="114.75">
      <c r="A250" s="2" t="s">
        <v>24</v>
      </c>
      <c r="B250" s="2">
        <v>303260</v>
      </c>
      <c r="C250" s="2"/>
      <c r="D250" s="2"/>
      <c r="E250" s="2" t="str">
        <f>HYPERLINK("http://hdl.handle.net/10107/1494687")</f>
        <v>http://hdl.handle.net/10107/1494687</v>
      </c>
      <c r="F250" s="2" t="s">
        <v>25</v>
      </c>
      <c r="G250" s="2" t="s">
        <v>26</v>
      </c>
      <c r="H250" s="2"/>
      <c r="I250" s="2"/>
      <c r="J250" s="2"/>
      <c r="K250" s="4">
        <v>19774</v>
      </c>
      <c r="L250" s="2"/>
      <c r="M250" s="3"/>
    </row>
    <row r="251" spans="1:13" ht="51">
      <c r="A251" s="2" t="s">
        <v>24</v>
      </c>
      <c r="B251" s="2">
        <v>303260</v>
      </c>
      <c r="C251" s="2" t="s">
        <v>619</v>
      </c>
      <c r="D251" s="2" t="s">
        <v>27</v>
      </c>
      <c r="E251" s="2" t="str">
        <f>HYPERLINK("http://hdl.handle.net/10107/1494688-11")</f>
        <v>http://hdl.handle.net/10107/1494688-11</v>
      </c>
      <c r="F251" s="2"/>
      <c r="G251" s="2"/>
      <c r="H251" s="2" t="s">
        <v>624</v>
      </c>
      <c r="I251" s="2" t="s">
        <v>334</v>
      </c>
      <c r="J251" s="2">
        <v>5</v>
      </c>
      <c r="K251" s="4">
        <v>19774</v>
      </c>
      <c r="L251" s="4">
        <v>19774</v>
      </c>
      <c r="M251" s="3"/>
    </row>
    <row r="252" spans="1:13" ht="51">
      <c r="A252" s="2" t="s">
        <v>24</v>
      </c>
      <c r="B252" s="2">
        <v>303260</v>
      </c>
      <c r="C252" s="2" t="s">
        <v>620</v>
      </c>
      <c r="D252" s="2" t="s">
        <v>28</v>
      </c>
      <c r="E252" s="2" t="str">
        <f>HYPERLINK("http://hdl.handle.net/10107/1494689-11")</f>
        <v>http://hdl.handle.net/10107/1494689-11</v>
      </c>
      <c r="F252" s="2"/>
      <c r="G252" s="2"/>
      <c r="H252" s="2" t="s">
        <v>624</v>
      </c>
      <c r="I252" s="2"/>
      <c r="J252" s="2"/>
      <c r="K252" s="2"/>
      <c r="L252" s="2"/>
      <c r="M252" s="3"/>
    </row>
    <row r="253" spans="1:13" ht="51">
      <c r="A253" s="2" t="s">
        <v>24</v>
      </c>
      <c r="B253" s="2">
        <v>303260</v>
      </c>
      <c r="C253" s="2" t="s">
        <v>621</v>
      </c>
      <c r="D253" s="2" t="s">
        <v>29</v>
      </c>
      <c r="E253" s="2" t="str">
        <f>HYPERLINK("http://hdl.handle.net/10107/1494690-11")</f>
        <v>http://hdl.handle.net/10107/1494690-11</v>
      </c>
      <c r="F253" s="2"/>
      <c r="G253" s="2"/>
      <c r="H253" s="2" t="s">
        <v>624</v>
      </c>
      <c r="I253" s="2"/>
      <c r="J253" s="2"/>
      <c r="K253" s="2"/>
      <c r="L253" s="2"/>
      <c r="M253" s="3"/>
    </row>
    <row r="254" spans="1:13" ht="51">
      <c r="A254" s="2" t="s">
        <v>24</v>
      </c>
      <c r="B254" s="2">
        <v>303260</v>
      </c>
      <c r="C254" s="2" t="s">
        <v>622</v>
      </c>
      <c r="D254" s="2" t="s">
        <v>30</v>
      </c>
      <c r="E254" s="2" t="str">
        <f>HYPERLINK("http://hdl.handle.net/10107/1494691-11")</f>
        <v>http://hdl.handle.net/10107/1494691-11</v>
      </c>
      <c r="F254" s="2"/>
      <c r="G254" s="2"/>
      <c r="H254" s="2" t="s">
        <v>624</v>
      </c>
      <c r="I254" s="2"/>
      <c r="J254" s="2"/>
      <c r="K254" s="2"/>
      <c r="L254" s="2"/>
      <c r="M254" s="3"/>
    </row>
    <row r="255" spans="1:13" ht="51">
      <c r="A255" s="2" t="s">
        <v>24</v>
      </c>
      <c r="B255" s="2">
        <v>303260</v>
      </c>
      <c r="C255" s="2" t="s">
        <v>623</v>
      </c>
      <c r="D255" s="2" t="s">
        <v>31</v>
      </c>
      <c r="E255" s="2" t="str">
        <f>HYPERLINK("http://hdl.handle.net/10107/1494692-11")</f>
        <v>http://hdl.handle.net/10107/1494692-11</v>
      </c>
      <c r="F255" s="2"/>
      <c r="G255" s="2"/>
      <c r="H255" s="2" t="s">
        <v>624</v>
      </c>
      <c r="I255" s="2"/>
      <c r="J255" s="2"/>
      <c r="K255" s="2"/>
      <c r="L255" s="2"/>
      <c r="M255" s="3"/>
    </row>
    <row r="256" spans="1:13" ht="127.5">
      <c r="A256" s="2" t="s">
        <v>32</v>
      </c>
      <c r="B256" s="2">
        <v>303261</v>
      </c>
      <c r="C256" s="2"/>
      <c r="D256" s="2"/>
      <c r="E256" s="2" t="str">
        <f>HYPERLINK("http://hdl.handle.net/10107/1509661")</f>
        <v>http://hdl.handle.net/10107/1509661</v>
      </c>
      <c r="F256" s="2" t="s">
        <v>33</v>
      </c>
      <c r="G256" s="2" t="s">
        <v>34</v>
      </c>
      <c r="H256" s="2"/>
      <c r="I256" s="2"/>
      <c r="J256" s="2"/>
      <c r="K256" s="4">
        <v>19767</v>
      </c>
      <c r="L256" s="2"/>
      <c r="M256" s="3"/>
    </row>
    <row r="257" spans="1:13" ht="51">
      <c r="A257" s="2" t="s">
        <v>32</v>
      </c>
      <c r="B257" s="2">
        <v>303261</v>
      </c>
      <c r="C257" s="2" t="s">
        <v>625</v>
      </c>
      <c r="D257" s="2" t="s">
        <v>35</v>
      </c>
      <c r="E257" s="2" t="str">
        <f>HYPERLINK("http://hdl.handle.net/10107/1509662-11")</f>
        <v>http://hdl.handle.net/10107/1509662-11</v>
      </c>
      <c r="F257" s="2"/>
      <c r="G257" s="2"/>
      <c r="H257" s="2" t="s">
        <v>650</v>
      </c>
      <c r="I257" s="2" t="s">
        <v>334</v>
      </c>
      <c r="J257" s="2">
        <v>1</v>
      </c>
      <c r="K257" s="4">
        <v>19767</v>
      </c>
      <c r="L257" s="4">
        <v>19767</v>
      </c>
      <c r="M257" s="3"/>
    </row>
    <row r="258" spans="1:13" ht="63.75">
      <c r="A258" s="2" t="s">
        <v>32</v>
      </c>
      <c r="B258" s="2">
        <v>303261</v>
      </c>
      <c r="C258" s="2" t="s">
        <v>626</v>
      </c>
      <c r="D258" s="2" t="s">
        <v>36</v>
      </c>
      <c r="E258" s="2" t="str">
        <f>HYPERLINK("http://hdl.handle.net/10107/1509663-11")</f>
        <v>http://hdl.handle.net/10107/1509663-11</v>
      </c>
      <c r="F258" s="2"/>
      <c r="G258" s="2"/>
      <c r="H258" s="2" t="s">
        <v>649</v>
      </c>
      <c r="I258" s="2"/>
      <c r="J258" s="2"/>
      <c r="K258" s="2"/>
      <c r="L258" s="2"/>
      <c r="M258" s="3"/>
    </row>
    <row r="259" spans="1:13" ht="63.75">
      <c r="A259" s="2" t="s">
        <v>32</v>
      </c>
      <c r="B259" s="2">
        <v>303261</v>
      </c>
      <c r="C259" s="2" t="s">
        <v>627</v>
      </c>
      <c r="D259" s="2" t="s">
        <v>37</v>
      </c>
      <c r="E259" s="2" t="str">
        <f>HYPERLINK("http://hdl.handle.net/10107/1509664-11")</f>
        <v>http://hdl.handle.net/10107/1509664-11</v>
      </c>
      <c r="F259" s="2"/>
      <c r="G259" s="2"/>
      <c r="H259" s="2" t="s">
        <v>649</v>
      </c>
      <c r="I259" s="2"/>
      <c r="J259" s="2"/>
      <c r="K259" s="2"/>
      <c r="L259" s="2"/>
      <c r="M259" s="3"/>
    </row>
    <row r="260" spans="1:13" ht="140.25">
      <c r="A260" s="2" t="s">
        <v>38</v>
      </c>
      <c r="B260" s="2">
        <v>303239</v>
      </c>
      <c r="C260" s="2"/>
      <c r="D260" s="2"/>
      <c r="E260" s="2" t="str">
        <f>HYPERLINK("http://hdl.handle.net/10107/1508287")</f>
        <v>http://hdl.handle.net/10107/1508287</v>
      </c>
      <c r="F260" s="2" t="s">
        <v>39</v>
      </c>
      <c r="G260" s="2" t="s">
        <v>40</v>
      </c>
      <c r="H260" s="2"/>
      <c r="I260" s="2"/>
      <c r="J260" s="2"/>
      <c r="K260" s="4">
        <v>19602</v>
      </c>
      <c r="L260" s="2"/>
      <c r="M260" s="3"/>
    </row>
    <row r="261" spans="1:13" ht="38.25">
      <c r="A261" s="2" t="s">
        <v>38</v>
      </c>
      <c r="B261" s="2">
        <v>303239</v>
      </c>
      <c r="C261" s="2" t="s">
        <v>372</v>
      </c>
      <c r="D261" s="2" t="s">
        <v>41</v>
      </c>
      <c r="E261" s="2" t="str">
        <f>HYPERLINK("http://hdl.handle.net/10107/1508288-11")</f>
        <v>http://hdl.handle.net/10107/1508288-11</v>
      </c>
      <c r="F261" s="2"/>
      <c r="G261" s="2"/>
      <c r="H261" s="2" t="s">
        <v>383</v>
      </c>
      <c r="I261" s="2"/>
      <c r="J261" s="2"/>
      <c r="K261" s="2"/>
      <c r="L261" s="2"/>
      <c r="M261" s="6" t="s">
        <v>342</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NLW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Glen Robson</dc:creator>
  <cp:keywords/>
  <dc:description/>
  <cp:lastModifiedBy>gwir</cp:lastModifiedBy>
  <dcterms:created xsi:type="dcterms:W3CDTF">2014-10-07T13:38:17Z</dcterms:created>
  <dcterms:modified xsi:type="dcterms:W3CDTF">2014-11-12T13:00:25Z</dcterms:modified>
  <cp:category/>
  <cp:version/>
  <cp:contentType/>
  <cp:contentStatus/>
</cp:coreProperties>
</file>